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50" windowWidth="16755" windowHeight="9225" firstSheet="1" activeTab="13"/>
  </bookViews>
  <sheets>
    <sheet name="経過" sheetId="1" r:id="rId1"/>
    <sheet name="2002" sheetId="2" r:id="rId2"/>
    <sheet name="2003" sheetId="3" r:id="rId3"/>
    <sheet name="2004" sheetId="4" r:id="rId4"/>
    <sheet name="2005" sheetId="5" r:id="rId5"/>
    <sheet name="2006" sheetId="6" r:id="rId6"/>
    <sheet name="2009" sheetId="7" r:id="rId7"/>
    <sheet name="2010" sheetId="8" r:id="rId8"/>
    <sheet name="2011" sheetId="9" r:id="rId9"/>
    <sheet name="2013" sheetId="10" r:id="rId10"/>
    <sheet name="2015" sheetId="11" r:id="rId11"/>
    <sheet name="2016" sheetId="12" r:id="rId12"/>
    <sheet name="2017" sheetId="13" r:id="rId13"/>
    <sheet name="近年の動向" sheetId="14" r:id="rId14"/>
  </sheets>
  <externalReferences>
    <externalReference r:id="rId17"/>
    <externalReference r:id="rId18"/>
  </externalReferences>
  <definedNames/>
  <calcPr fullCalcOnLoad="1"/>
</workbook>
</file>

<file path=xl/comments10.xml><?xml version="1.0" encoding="utf-8"?>
<comments xmlns="http://schemas.openxmlformats.org/spreadsheetml/2006/main">
  <authors>
    <author>藤原敬</author>
  </authors>
  <commentList>
    <comment ref="G7" authorId="0">
      <text>
        <r>
          <rPr>
            <b/>
            <sz val="9"/>
            <rFont val="ＭＳ Ｐゴシック"/>
            <family val="3"/>
          </rPr>
          <t>藤原敬:FSCのアフリカの認証面積から南アフリカの分を差し引いた</t>
        </r>
      </text>
    </comment>
    <comment ref="G8" authorId="0">
      <text>
        <r>
          <rPr>
            <b/>
            <sz val="9"/>
            <rFont val="ＭＳ Ｐゴシック"/>
            <family val="3"/>
          </rPr>
          <t>藤原敬:</t>
        </r>
        <r>
          <rPr>
            <sz val="9"/>
            <rFont val="ＭＳ Ｐゴシック"/>
            <family val="3"/>
          </rPr>
          <t xml:space="preserve">
FSCアジアの認証面積から日本、韓国、中国を差し引き、MTCC,ELIを加えた</t>
        </r>
      </text>
    </comment>
    <comment ref="G12" authorId="0">
      <text>
        <r>
          <rPr>
            <b/>
            <sz val="9"/>
            <rFont val="ＭＳ Ｐゴシック"/>
            <family val="3"/>
          </rPr>
          <t>藤原敬:</t>
        </r>
        <r>
          <rPr>
            <sz val="9"/>
            <rFont val="ＭＳ Ｐゴシック"/>
            <family val="3"/>
          </rPr>
          <t xml:space="preserve">
トータルの南米からFSCチリ、PEFCチリを引く</t>
        </r>
      </text>
    </comment>
  </commentList>
</comments>
</file>

<file path=xl/comments11.xml><?xml version="1.0" encoding="utf-8"?>
<comments xmlns="http://schemas.openxmlformats.org/spreadsheetml/2006/main">
  <authors>
    <author>藤原敬</author>
  </authors>
  <commentList>
    <comment ref="G7" authorId="0">
      <text>
        <r>
          <rPr>
            <b/>
            <sz val="9"/>
            <rFont val="ＭＳ Ｐゴシック"/>
            <family val="3"/>
          </rPr>
          <t>藤原敬:FSCのアフリカの認証面積から南アフリカの分を差し引いた</t>
        </r>
      </text>
    </comment>
    <comment ref="G8" authorId="0">
      <text>
        <r>
          <rPr>
            <b/>
            <sz val="9"/>
            <rFont val="ＭＳ Ｐゴシック"/>
            <family val="3"/>
          </rPr>
          <t>藤原敬:</t>
        </r>
        <r>
          <rPr>
            <sz val="9"/>
            <rFont val="ＭＳ Ｐゴシック"/>
            <family val="3"/>
          </rPr>
          <t xml:space="preserve">
トーらルアジアから、FSCアジア日本、韓国、中国を差し引き、PEFC中国を差し引き、SGECを差し引き
</t>
        </r>
      </text>
    </comment>
    <comment ref="G12" authorId="0">
      <text>
        <r>
          <rPr>
            <b/>
            <sz val="9"/>
            <rFont val="ＭＳ Ｐゴシック"/>
            <family val="3"/>
          </rPr>
          <t>藤原敬:</t>
        </r>
        <r>
          <rPr>
            <sz val="9"/>
            <rFont val="ＭＳ Ｐゴシック"/>
            <family val="3"/>
          </rPr>
          <t xml:space="preserve">
トータルの南米からFSCチリ、PEFCチリを引く</t>
        </r>
      </text>
    </comment>
  </commentList>
</comments>
</file>

<file path=xl/comments12.xml><?xml version="1.0" encoding="utf-8"?>
<comments xmlns="http://schemas.openxmlformats.org/spreadsheetml/2006/main">
  <authors>
    <author>藤原敬</author>
  </authors>
  <commentList>
    <comment ref="G7" authorId="0">
      <text>
        <r>
          <rPr>
            <b/>
            <sz val="9"/>
            <rFont val="ＭＳ Ｐゴシック"/>
            <family val="3"/>
          </rPr>
          <t>藤原敬:FSCのアフリカの認証面積から南アフリカの分を差し引いた</t>
        </r>
      </text>
    </comment>
    <comment ref="G8" authorId="0">
      <text>
        <r>
          <rPr>
            <b/>
            <sz val="9"/>
            <rFont val="ＭＳ Ｐゴシック"/>
            <family val="3"/>
          </rPr>
          <t>藤原敬:</t>
        </r>
        <r>
          <rPr>
            <sz val="9"/>
            <rFont val="ＭＳ Ｐゴシック"/>
            <family val="3"/>
          </rPr>
          <t xml:space="preserve">
トーらルアジアから、FSCアジア日本、韓国、中国を差し引き、PEFC中国を差し引き、SGECを差し引き
</t>
        </r>
      </text>
    </comment>
    <comment ref="G12" authorId="0">
      <text>
        <r>
          <rPr>
            <b/>
            <sz val="9"/>
            <rFont val="ＭＳ Ｐゴシック"/>
            <family val="3"/>
          </rPr>
          <t>藤原敬:</t>
        </r>
        <r>
          <rPr>
            <sz val="9"/>
            <rFont val="ＭＳ Ｐゴシック"/>
            <family val="3"/>
          </rPr>
          <t xml:space="preserve">
トータルの南米からFSCチリ、PEFCチリを引く</t>
        </r>
      </text>
    </comment>
  </commentList>
</comments>
</file>

<file path=xl/comments13.xml><?xml version="1.0" encoding="utf-8"?>
<comments xmlns="http://schemas.openxmlformats.org/spreadsheetml/2006/main">
  <authors>
    <author>藤原敬</author>
    <author>fujiwaratakashi</author>
    <author>FOERI-2017</author>
  </authors>
  <commentList>
    <comment ref="G7" authorId="0">
      <text>
        <r>
          <rPr>
            <b/>
            <sz val="9"/>
            <rFont val="ＭＳ Ｐゴシック"/>
            <family val="3"/>
          </rPr>
          <t>藤原敬:FSCのアフリカの認証面積から南アフリカの分を差し引いた</t>
        </r>
      </text>
    </comment>
    <comment ref="G8" authorId="0">
      <text>
        <r>
          <rPr>
            <b/>
            <sz val="9"/>
            <rFont val="ＭＳ Ｐゴシック"/>
            <family val="3"/>
          </rPr>
          <t>藤原敬:</t>
        </r>
        <r>
          <rPr>
            <sz val="9"/>
            <rFont val="ＭＳ Ｐゴシック"/>
            <family val="3"/>
          </rPr>
          <t xml:space="preserve">
トータ
ルアジアから、FSCアジア日本、韓国、中国を差し引き、PEFC中国・日本
を差し引き、SGECを差し引き
</t>
        </r>
      </text>
    </comment>
    <comment ref="G12" authorId="0">
      <text>
        <r>
          <rPr>
            <b/>
            <sz val="9"/>
            <rFont val="ＭＳ Ｐゴシック"/>
            <family val="3"/>
          </rPr>
          <t>藤原敬:</t>
        </r>
        <r>
          <rPr>
            <sz val="9"/>
            <rFont val="ＭＳ Ｐゴシック"/>
            <family val="3"/>
          </rPr>
          <t xml:space="preserve">
FSCトータルの南米からFSCチリ、PEFCチリを引く</t>
        </r>
      </text>
    </comment>
    <comment ref="G13" authorId="1">
      <text>
        <r>
          <rPr>
            <b/>
            <sz val="9"/>
            <rFont val="ＭＳ Ｐゴシック"/>
            <family val="3"/>
          </rPr>
          <t>fujiwaratakashi:</t>
        </r>
        <r>
          <rPr>
            <sz val="9"/>
            <rFont val="ＭＳ Ｐゴシック"/>
            <family val="3"/>
          </rPr>
          <t xml:space="preserve">
フィジーソロモンPNGを積算</t>
        </r>
      </text>
    </comment>
    <comment ref="O8" authorId="2">
      <text>
        <r>
          <rPr>
            <b/>
            <sz val="9"/>
            <rFont val="MS P ゴシック"/>
            <family val="3"/>
          </rPr>
          <t xml:space="preserve">藤原敬:
</t>
        </r>
        <r>
          <rPr>
            <sz val="9"/>
            <rFont val="MS P ゴシック"/>
            <family val="3"/>
          </rPr>
          <t xml:space="preserve">そのほかにタイ、インド、韓国などがあるが、具体的数値は把握できない
</t>
        </r>
      </text>
    </comment>
  </commentList>
</comments>
</file>

<file path=xl/comments6.xml><?xml version="1.0" encoding="utf-8"?>
<comments xmlns="http://schemas.openxmlformats.org/spreadsheetml/2006/main">
  <authors>
    <author>藤原敬</author>
  </authors>
  <commentList>
    <comment ref="G7" authorId="0">
      <text>
        <r>
          <rPr>
            <b/>
            <sz val="9"/>
            <rFont val="ＭＳ Ｐゴシック"/>
            <family val="3"/>
          </rPr>
          <t>藤原敬:FSCのアフリカの認証面積から南アフリカの分を差し引いた</t>
        </r>
      </text>
    </comment>
    <comment ref="G8" authorId="0">
      <text>
        <r>
          <rPr>
            <b/>
            <sz val="9"/>
            <rFont val="ＭＳ Ｐゴシック"/>
            <family val="3"/>
          </rPr>
          <t>藤原敬:</t>
        </r>
        <r>
          <rPr>
            <sz val="9"/>
            <rFont val="ＭＳ Ｐゴシック"/>
            <family val="3"/>
          </rPr>
          <t xml:space="preserve">
FSCアジアの認証面積から日本、韓国、中国を差し引き、MTCC,ELIを加えた</t>
        </r>
      </text>
    </comment>
    <comment ref="G12" authorId="0">
      <text>
        <r>
          <rPr>
            <b/>
            <sz val="9"/>
            <rFont val="ＭＳ Ｐゴシック"/>
            <family val="3"/>
          </rPr>
          <t>藤原敬:</t>
        </r>
        <r>
          <rPr>
            <sz val="9"/>
            <rFont val="ＭＳ Ｐゴシック"/>
            <family val="3"/>
          </rPr>
          <t xml:space="preserve">
南米のFSC認証面積の内チリのものは温帯林と想定して差し引き、ブラジルThe Cerflor（PEFC相互認証） - Brazilian Program of Forest Certification 分を加える</t>
        </r>
      </text>
    </comment>
  </commentList>
</comments>
</file>

<file path=xl/comments7.xml><?xml version="1.0" encoding="utf-8"?>
<comments xmlns="http://schemas.openxmlformats.org/spreadsheetml/2006/main">
  <authors>
    <author>藤原敬</author>
  </authors>
  <commentList>
    <comment ref="G7" authorId="0">
      <text>
        <r>
          <rPr>
            <b/>
            <sz val="9"/>
            <rFont val="ＭＳ Ｐゴシック"/>
            <family val="3"/>
          </rPr>
          <t>藤原敬:FSCのアフリカの認証面積から南アフリカの分を差し引いた</t>
        </r>
      </text>
    </comment>
    <comment ref="G8" authorId="0">
      <text>
        <r>
          <rPr>
            <b/>
            <sz val="9"/>
            <rFont val="ＭＳ Ｐゴシック"/>
            <family val="3"/>
          </rPr>
          <t>藤原敬:</t>
        </r>
        <r>
          <rPr>
            <sz val="9"/>
            <rFont val="ＭＳ Ｐゴシック"/>
            <family val="3"/>
          </rPr>
          <t xml:space="preserve">
FSCアジアの認証面積から日本、韓国、中国を差し引き、MTCC,ELIを加えた</t>
        </r>
      </text>
    </comment>
    <comment ref="G12" authorId="0">
      <text>
        <r>
          <rPr>
            <b/>
            <sz val="9"/>
            <rFont val="ＭＳ Ｐゴシック"/>
            <family val="3"/>
          </rPr>
          <t>藤原敬:</t>
        </r>
        <r>
          <rPr>
            <sz val="9"/>
            <rFont val="ＭＳ Ｐゴシック"/>
            <family val="3"/>
          </rPr>
          <t xml:space="preserve">
南米のFSC認証面積の内チリのものは温帯林と想定して差し引き、ブラジルThe Cerflor（PEFC相互認証） - Brazilian Program of Forest Certification 分を加える</t>
        </r>
      </text>
    </comment>
  </commentList>
</comments>
</file>

<file path=xl/comments8.xml><?xml version="1.0" encoding="utf-8"?>
<comments xmlns="http://schemas.openxmlformats.org/spreadsheetml/2006/main">
  <authors>
    <author>藤原敬</author>
  </authors>
  <commentList>
    <comment ref="G7" authorId="0">
      <text>
        <r>
          <rPr>
            <b/>
            <sz val="9"/>
            <rFont val="ＭＳ Ｐゴシック"/>
            <family val="3"/>
          </rPr>
          <t>藤原敬:FSCのアフリカの認証面積から南アフリカの分を差し引いた</t>
        </r>
      </text>
    </comment>
    <comment ref="G8" authorId="0">
      <text>
        <r>
          <rPr>
            <b/>
            <sz val="9"/>
            <rFont val="ＭＳ Ｐゴシック"/>
            <family val="3"/>
          </rPr>
          <t>藤原敬:</t>
        </r>
        <r>
          <rPr>
            <sz val="9"/>
            <rFont val="ＭＳ Ｐゴシック"/>
            <family val="3"/>
          </rPr>
          <t xml:space="preserve">
FSCアジアの認証面積から日本、韓国、中国を差し引き、MTCC,ELIを加えた</t>
        </r>
      </text>
    </comment>
    <comment ref="G12" authorId="0">
      <text>
        <r>
          <rPr>
            <b/>
            <sz val="9"/>
            <rFont val="ＭＳ Ｐゴシック"/>
            <family val="3"/>
          </rPr>
          <t>藤原敬:</t>
        </r>
        <r>
          <rPr>
            <sz val="9"/>
            <rFont val="ＭＳ Ｐゴシック"/>
            <family val="3"/>
          </rPr>
          <t xml:space="preserve">
南米のFSC認証面積の内チリのものは温帯林と想定して差し引き、ブラジルThe Cerflor（PEFC相互認証） - Brazilian Program of Forest Certification 分を加える</t>
        </r>
      </text>
    </comment>
  </commentList>
</comments>
</file>

<file path=xl/comments9.xml><?xml version="1.0" encoding="utf-8"?>
<comments xmlns="http://schemas.openxmlformats.org/spreadsheetml/2006/main">
  <authors>
    <author>藤原敬</author>
  </authors>
  <commentList>
    <comment ref="G7" authorId="0">
      <text>
        <r>
          <rPr>
            <b/>
            <sz val="9"/>
            <rFont val="ＭＳ Ｐゴシック"/>
            <family val="3"/>
          </rPr>
          <t>藤原敬:FSCのアフリカの認証面積から南アフリカの分を差し引いた</t>
        </r>
      </text>
    </comment>
    <comment ref="G8" authorId="0">
      <text>
        <r>
          <rPr>
            <b/>
            <sz val="9"/>
            <rFont val="ＭＳ Ｐゴシック"/>
            <family val="3"/>
          </rPr>
          <t>藤原敬:</t>
        </r>
        <r>
          <rPr>
            <sz val="9"/>
            <rFont val="ＭＳ Ｐゴシック"/>
            <family val="3"/>
          </rPr>
          <t xml:space="preserve">
FSCアジアの認証面積から日本、韓国、中国を差し引き、MTCC,ELIを加えた</t>
        </r>
      </text>
    </comment>
    <comment ref="G12" authorId="0">
      <text>
        <r>
          <rPr>
            <b/>
            <sz val="9"/>
            <rFont val="ＭＳ Ｐゴシック"/>
            <family val="3"/>
          </rPr>
          <t>藤原敬:</t>
        </r>
        <r>
          <rPr>
            <sz val="9"/>
            <rFont val="ＭＳ Ｐゴシック"/>
            <family val="3"/>
          </rPr>
          <t xml:space="preserve">
トータルの南米からFSCチリ、PEFCチリを引く</t>
        </r>
      </text>
    </comment>
  </commentList>
</comments>
</file>

<file path=xl/sharedStrings.xml><?xml version="1.0" encoding="utf-8"?>
<sst xmlns="http://schemas.openxmlformats.org/spreadsheetml/2006/main" count="843" uniqueCount="212">
  <si>
    <t>　　地域</t>
  </si>
  <si>
    <t>全森林</t>
  </si>
  <si>
    <t>認証森林</t>
  </si>
  <si>
    <t>FSC</t>
  </si>
  <si>
    <t>PEFC等</t>
  </si>
  <si>
    <t>アフリカ</t>
  </si>
  <si>
    <t>アジア</t>
  </si>
  <si>
    <t>欧州</t>
  </si>
  <si>
    <t>中北米</t>
  </si>
  <si>
    <t>南米</t>
  </si>
  <si>
    <t>オセアニア</t>
  </si>
  <si>
    <t>合計</t>
  </si>
  <si>
    <t>出典</t>
  </si>
  <si>
    <t>全森林面積：FAO　"the Global Forest Resources Assessment 2000"</t>
  </si>
  <si>
    <t>認証森林面積</t>
  </si>
  <si>
    <t>FSC本部ホームページ</t>
  </si>
  <si>
    <t>http://www.fscoax.org/com_center/FSCCerts30april2002correctedversion.xls</t>
  </si>
  <si>
    <t>2002/4現在</t>
  </si>
  <si>
    <t>I</t>
  </si>
  <si>
    <t>PEFC,SF</t>
  </si>
  <si>
    <t>UNECE, FAO, ”Forest Certification Update for the UNECE Region summer 2002”</t>
  </si>
  <si>
    <t>,CAS</t>
  </si>
  <si>
    <t>http://www.unece.org/trade/timber/docs/dp/dp-25-cert.pdf</t>
  </si>
  <si>
    <t>2002年夏現在</t>
  </si>
  <si>
    <t>2003年12月現在</t>
  </si>
  <si>
    <t>2003/12現在</t>
  </si>
  <si>
    <t>PEFC</t>
  </si>
  <si>
    <t>SFI</t>
  </si>
  <si>
    <t>内熱帯林</t>
  </si>
  <si>
    <t>http://www.sfms.com/status.htm(2004/1/10取得）</t>
  </si>
  <si>
    <t>http://www.afandpa.org/Content/NavigationMenu/Environment_and_Recycling/SFI/The_SFI_Standard/SFI_Certification_List_Website.pdf(2004/1/10取得）</t>
  </si>
  <si>
    <t xml:space="preserve"> 2003/11/30現在</t>
  </si>
  <si>
    <t>CSA</t>
  </si>
  <si>
    <t>http://www.fscoax.org/fscnews/nov-dic2003/ABU-70-REP-2003-12-2-FSC-Certified-Forest.pdf(2004/1/10取得）</t>
  </si>
  <si>
    <t>http://www.pefc.cz/register/statistics.asp(2004/1/10取得）</t>
  </si>
  <si>
    <t>①</t>
  </si>
  <si>
    <t>②</t>
  </si>
  <si>
    <t>③</t>
  </si>
  <si>
    <t>④</t>
  </si>
  <si>
    <t>⑤</t>
  </si>
  <si>
    <t>前年比</t>
  </si>
  <si>
    <t>全面積比</t>
  </si>
  <si>
    <t>②/③</t>
  </si>
  <si>
    <t>1000ha</t>
  </si>
  <si>
    <t>…</t>
  </si>
  <si>
    <t>2004/12現在</t>
  </si>
  <si>
    <t>http://www.fsc.org/keepout/en/content_areas/77/55/files/ABU_REP_40_2004_12_01_FSC_Certified_Forests.pdf(2005/1/10取得）</t>
  </si>
  <si>
    <t xml:space="preserve"> 2004/11/30現在</t>
  </si>
  <si>
    <t>http://www.pefc.cz/register/statistics.asp(2005/1/10取得）</t>
  </si>
  <si>
    <t>http://www.afandpa.org/Content/NavigationMenu/Environment_and_Recycling/SFI/The_SFI_Standard/SFI_Certification_List_Website.pdf(2005/1/10取得）</t>
  </si>
  <si>
    <t>http://www.sfms.com/status.htm(2005/1/10取得）</t>
  </si>
  <si>
    <t>2004年12月現在</t>
  </si>
  <si>
    <t>年</t>
  </si>
  <si>
    <t>FSC</t>
  </si>
  <si>
    <t>PEFC等</t>
  </si>
  <si>
    <t>全森林面積：FAO　"the Global Forest Resources Assessment 2005"</t>
  </si>
  <si>
    <t xml:space="preserve"> 2005/11/30現在</t>
  </si>
  <si>
    <t>その他</t>
  </si>
  <si>
    <t>⑥</t>
  </si>
  <si>
    <t>2005/11現在</t>
  </si>
  <si>
    <t>SGEC</t>
  </si>
  <si>
    <t>ELI</t>
  </si>
  <si>
    <t>MTCC</t>
  </si>
  <si>
    <t>日本</t>
  </si>
  <si>
    <t>インドネシア</t>
  </si>
  <si>
    <t>マレーシア</t>
  </si>
  <si>
    <t>ブラジル</t>
  </si>
  <si>
    <t>http://www.afandpa.org/Content/NavigationMenu/Environment_and_Recycling/SFI/The_SFI_Standard/SFI_Certification_List_Website.pdf(2006/1/2取得）</t>
  </si>
  <si>
    <t>2005/6現在</t>
  </si>
  <si>
    <t>http://www.mtcc.com.my/documents/documents.html#register(2006年1月2日取得）</t>
  </si>
  <si>
    <t>千ha</t>
  </si>
  <si>
    <t>http://www.sgec-eco.org/index.html（2006年1月6日取得）</t>
  </si>
  <si>
    <t>CERFLOR</t>
  </si>
  <si>
    <t>http://www.certified-forests.org/data/global_table.htm(2006/1/2取得）</t>
  </si>
  <si>
    <t>…</t>
  </si>
  <si>
    <t>内日本</t>
  </si>
  <si>
    <t>http://www.lei.or.id/english/akreditasi.php?cat=19（2006年1月2日取得）</t>
  </si>
  <si>
    <t>2005/12現在</t>
  </si>
  <si>
    <t>2005/6現在</t>
  </si>
  <si>
    <t>Assessment report on Cerflor Brazil</t>
  </si>
  <si>
    <t>http://www.pefc.org/internet/resources/5_1185_1242_file.1380.pdf</t>
  </si>
  <si>
    <t>「その他」に含まれるのは以下の認証森林</t>
  </si>
  <si>
    <t>世界の認証森林面積の現状（2005年12月）</t>
  </si>
  <si>
    <t>FSC</t>
  </si>
  <si>
    <t>http://register.pefc.cz/statistics.asp(2006/1/2取得）</t>
  </si>
  <si>
    <t>http://register.pefc.cz/statistics.asp(2007/1/2取得）</t>
  </si>
  <si>
    <t>2005/9現在</t>
  </si>
  <si>
    <t>http://www.certified-forests.org/data/global_table.htm(2007/1/2取得）</t>
  </si>
  <si>
    <t>http://www.lei.or.id/english/akreditasi.php?cat=19（2007年1月2日取得）</t>
  </si>
  <si>
    <t>http://www.mtcc.com.my/mttc_scheme_certs_holders.asp(2007年1月2日取得）</t>
  </si>
  <si>
    <t>2006/12現在</t>
  </si>
  <si>
    <t>http://www.sgec-eco.org/index.html（2007年1月2日取得）</t>
  </si>
  <si>
    <t>世界の認証森林面積の現状（2006年12月）</t>
  </si>
  <si>
    <t>内熱帯林</t>
  </si>
  <si>
    <t>1000ha</t>
  </si>
  <si>
    <t>③/②</t>
  </si>
  <si>
    <t>①</t>
  </si>
  <si>
    <t>②</t>
  </si>
  <si>
    <t>③</t>
  </si>
  <si>
    <t>④</t>
  </si>
  <si>
    <t>⑤</t>
  </si>
  <si>
    <t>⑥</t>
  </si>
  <si>
    <t>…</t>
  </si>
  <si>
    <t>中・韓・日</t>
  </si>
  <si>
    <t>チリ</t>
  </si>
  <si>
    <t>PEFC</t>
  </si>
  <si>
    <t xml:space="preserve"> 2009/3/15現在 (2009/4/5取得）</t>
  </si>
  <si>
    <t>SGEC</t>
  </si>
  <si>
    <t>2009/3現在</t>
  </si>
  <si>
    <t>http://www.sgec-eco.org/index.html</t>
  </si>
  <si>
    <t>ELI</t>
  </si>
  <si>
    <t>インドネシア</t>
  </si>
  <si>
    <t>http://www.lei.or.id/indonesia/akreditasi.php?cat=19</t>
  </si>
  <si>
    <t>2009年4月5日取得</t>
  </si>
  <si>
    <t>080523現在</t>
  </si>
  <si>
    <t>MTCC</t>
  </si>
  <si>
    <t>マレーシア</t>
  </si>
  <si>
    <t>http://www.mtcc.com.my/mttc_scheme_certs_holders%20-%20MC&amp;I(2002).asp#2002</t>
  </si>
  <si>
    <t>日本についてはhttp://www.forsta.or.jp/(2009/4/5取得）2008年12月現在</t>
  </si>
  <si>
    <t>http://www.fsc.org/fileadmin/web-data/public/document_center/powerpoints_graphs/facts_figures/08-12-31_Global_FSC_certificates_-_type_and_distribution_-_FINAL.pdf</t>
  </si>
  <si>
    <t>2008/12現在(2009/4/5取得）</t>
  </si>
  <si>
    <t>チリ</t>
  </si>
  <si>
    <t>南アフリカ</t>
  </si>
  <si>
    <t>世界の認証森林面積の現状（2009年3月）</t>
  </si>
  <si>
    <t>http://www.fsc.org/fileadmin/web-data/public/document_center/powerpoints_graphs/facts_figures/Global_FSC_certificates-2009-12-15.pdf</t>
  </si>
  <si>
    <t>2009/12現在(2010/2/6取得）</t>
  </si>
  <si>
    <t>http://register.pefc.cz/statistics.asp</t>
  </si>
  <si>
    <t xml:space="preserve"> 2010/1/31現在 (2010/2/7取得）</t>
  </si>
  <si>
    <t>ブラジル</t>
  </si>
  <si>
    <t>マレーシア</t>
  </si>
  <si>
    <t>オーストラリア</t>
  </si>
  <si>
    <t>2009/12現在</t>
  </si>
  <si>
    <t>http://www.lei.or.id/news/990/lei-certified-forests-is-increasing-in-number</t>
  </si>
  <si>
    <t>2010年2月27日取得</t>
  </si>
  <si>
    <t>世界の認証森林面積の現状（2010年3月）</t>
  </si>
  <si>
    <t>MTC</t>
  </si>
  <si>
    <t>2010年3月27日取得</t>
  </si>
  <si>
    <t>http://www.mtcc.com.my/mttc_scheme_certs_holders%20-%20MC&amp;I(2002).asp#2002</t>
  </si>
  <si>
    <t>http://register.pefc.cz/statistics.asp</t>
  </si>
  <si>
    <t>2009/5現在(LEI-FSCを除いたもの）</t>
  </si>
  <si>
    <t>http://www.fsc.org/fileadmin/web-data/public/document_center/powerpoints_graphs/facts_figures/2011-03-15-Global-FSC-Certificates-EN.pdf</t>
  </si>
  <si>
    <t>日本についても同上</t>
  </si>
  <si>
    <t>2011/4現在</t>
  </si>
  <si>
    <t>http://www.sgec-eco.org/certforest/itiranhyou-synrin.pdf</t>
  </si>
  <si>
    <t>http://www.lei.or.id/files/Certified%20UM_Feb11.pdf</t>
  </si>
  <si>
    <t>2011/2現在(LEI-FSCを除いたもの）</t>
  </si>
  <si>
    <t>2011年7月2日取得</t>
  </si>
  <si>
    <t>1102現在</t>
  </si>
  <si>
    <t>世界の認証森林面積の現状（2011年4月）</t>
  </si>
  <si>
    <t>全森林面積：FAO　"the Global Forest Resources Assessment 2010"</t>
  </si>
  <si>
    <t>https://ic.fsc.org/download.facts-and-figures-june-2013.a-1946.pdf</t>
  </si>
  <si>
    <t>2013/5現在(2013/5/25取得）</t>
  </si>
  <si>
    <t xml:space="preserve"> 2013/5現在 (2013/5/25取得）</t>
  </si>
  <si>
    <t>2013/4現在</t>
  </si>
  <si>
    <t>内熱帯林</t>
  </si>
  <si>
    <t>1000ha</t>
  </si>
  <si>
    <t>③/②</t>
  </si>
  <si>
    <t>①</t>
  </si>
  <si>
    <t>②</t>
  </si>
  <si>
    <t>③</t>
  </si>
  <si>
    <t>④</t>
  </si>
  <si>
    <t>⑤</t>
  </si>
  <si>
    <t>⑥</t>
  </si>
  <si>
    <t>…</t>
  </si>
  <si>
    <t>ELI</t>
  </si>
  <si>
    <t>インドネシア</t>
  </si>
  <si>
    <t>MTC</t>
  </si>
  <si>
    <t>マレーシア</t>
  </si>
  <si>
    <t>http://www.mtcc.com.my/mttc_scheme_certs_holders%20-%20MC&amp;I(2002).asp#2002</t>
  </si>
  <si>
    <t>全森林面積：FAO　"the Global Forest Resources Assessment 2005"</t>
  </si>
  <si>
    <t>FSC</t>
  </si>
  <si>
    <t>2011/4現在(2011/7/2取得）</t>
  </si>
  <si>
    <t>チリ</t>
  </si>
  <si>
    <t>PEFC</t>
  </si>
  <si>
    <t>マレーシア</t>
  </si>
  <si>
    <t>ブラジル</t>
  </si>
  <si>
    <t>オーストラリア</t>
  </si>
  <si>
    <t>SGEC</t>
  </si>
  <si>
    <t>2012/7現在</t>
  </si>
  <si>
    <t>2013/5/25取得</t>
  </si>
  <si>
    <t>http://www.lei.or.id/</t>
  </si>
  <si>
    <t>前回比</t>
  </si>
  <si>
    <t>https://ic.fsc.org/facts-figures.839.htm</t>
  </si>
  <si>
    <t>2013/11/6現在(2013/11/27取得）</t>
  </si>
  <si>
    <t>世界の認証森林面積の現状（2015年11月）</t>
  </si>
  <si>
    <t>http://www.pefc.org/about-pefc/who-we-are/facts-a-figures</t>
  </si>
  <si>
    <t>中国</t>
  </si>
  <si>
    <t>2015/10/31現在</t>
  </si>
  <si>
    <t xml:space="preserve"> 2015/6現在 (2015/11/27取得）</t>
  </si>
  <si>
    <t>世界の認証森林面積の現状（2016年12月）</t>
  </si>
  <si>
    <t xml:space="preserve"> 2016/12現在 (2017/2/9取得）</t>
  </si>
  <si>
    <t>2017/1現在(2017/2/9取得）</t>
  </si>
  <si>
    <t>1000ha</t>
  </si>
  <si>
    <t>全面積比</t>
  </si>
  <si>
    <t>前回比</t>
  </si>
  <si>
    <t>①</t>
  </si>
  <si>
    <t>②</t>
  </si>
  <si>
    <t>③</t>
  </si>
  <si>
    <t>内日本</t>
  </si>
  <si>
    <t>https://ic.fsc.org/facts-figures.839.htm</t>
  </si>
  <si>
    <t>2017/5現在(2017/6/8取得）</t>
  </si>
  <si>
    <t>中国・日</t>
  </si>
  <si>
    <t>http://sgec-eco.org/swfu/d/itiranhyou-FM_290515.pdf</t>
  </si>
  <si>
    <t>世界の認証森林面積の現状（2016年6月公表数値版）</t>
  </si>
  <si>
    <t>2017年</t>
  </si>
  <si>
    <t xml:space="preserve"> 2014/03現在 (2017/6/16取得）</t>
  </si>
  <si>
    <t>認証森林</t>
  </si>
  <si>
    <t>2017/5/15現在からPEFCの承認(17年3月現在を差し引いたもの</t>
  </si>
  <si>
    <t>韓国、インド、タイなど森林認証制度を運用しているが具体的な数値は不明、PEFCの認証の方向性にある</t>
  </si>
  <si>
    <t>前回差</t>
  </si>
  <si>
    <t>2015年</t>
  </si>
  <si>
    <t>.1.02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</si>
</sst>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#,##0_ "/>
    <numFmt numFmtId="183" formatCode="0_ "/>
    <numFmt numFmtId="184" formatCode="0_);[Red]\(0\)"/>
    <numFmt numFmtId="185" formatCode="0.00_);[Red]\(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181" fontId="0" fillId="0" borderId="10" xfId="0" applyNumberFormat="1" applyBorder="1" applyAlignment="1">
      <alignment horizontal="right" vertical="center" wrapText="1"/>
    </xf>
    <xf numFmtId="181" fontId="0" fillId="0" borderId="0" xfId="0" applyNumberFormat="1" applyBorder="1" applyAlignment="1">
      <alignment horizontal="right" vertical="center" wrapText="1"/>
    </xf>
    <xf numFmtId="181" fontId="0" fillId="0" borderId="11" xfId="0" applyNumberFormat="1" applyBorder="1" applyAlignment="1">
      <alignment horizontal="righ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32" borderId="0" xfId="0" applyFill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14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180" fontId="0" fillId="0" borderId="10" xfId="0" applyNumberFormat="1" applyBorder="1" applyAlignment="1">
      <alignment horizontal="right" vertical="center" wrapText="1"/>
    </xf>
    <xf numFmtId="180" fontId="0" fillId="0" borderId="0" xfId="0" applyNumberFormat="1" applyBorder="1" applyAlignment="1">
      <alignment horizontal="right" vertical="center" wrapText="1"/>
    </xf>
    <xf numFmtId="180" fontId="0" fillId="0" borderId="11" xfId="0" applyNumberFormat="1" applyBorder="1" applyAlignment="1">
      <alignment horizontal="right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2" borderId="11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4" xfId="0" applyFill="1" applyBorder="1" applyAlignment="1">
      <alignment vertical="center" wrapText="1"/>
    </xf>
    <xf numFmtId="0" fontId="2" fillId="0" borderId="0" xfId="43" applyAlignment="1" applyProtection="1">
      <alignment vertical="center"/>
      <protection/>
    </xf>
    <xf numFmtId="184" fontId="0" fillId="0" borderId="0" xfId="0" applyNumberFormat="1" applyBorder="1" applyAlignment="1">
      <alignment horizontal="right" vertical="center" wrapText="1"/>
    </xf>
    <xf numFmtId="184" fontId="0" fillId="0" borderId="11" xfId="0" applyNumberFormat="1" applyBorder="1" applyAlignment="1">
      <alignment horizontal="right" vertical="center" wrapText="1"/>
    </xf>
    <xf numFmtId="183" fontId="0" fillId="0" borderId="0" xfId="0" applyNumberFormat="1" applyBorder="1" applyAlignment="1">
      <alignment horizontal="right" vertical="center" wrapText="1"/>
    </xf>
    <xf numFmtId="183" fontId="0" fillId="0" borderId="0" xfId="0" applyNumberFormat="1" applyAlignment="1">
      <alignment vertical="center"/>
    </xf>
    <xf numFmtId="183" fontId="0" fillId="0" borderId="11" xfId="0" applyNumberFormat="1" applyBorder="1" applyAlignment="1">
      <alignment horizontal="right" vertical="center" wrapText="1"/>
    </xf>
    <xf numFmtId="180" fontId="0" fillId="0" borderId="0" xfId="0" applyNumberFormat="1" applyAlignment="1">
      <alignment vertical="center"/>
    </xf>
    <xf numFmtId="0" fontId="0" fillId="0" borderId="0" xfId="0" applyAlignment="1">
      <alignment horizontal="left" vertical="center" wrapText="1"/>
    </xf>
    <xf numFmtId="0" fontId="0" fillId="32" borderId="0" xfId="0" applyFill="1" applyBorder="1" applyAlignment="1">
      <alignment vertical="center" wrapText="1"/>
    </xf>
    <xf numFmtId="0" fontId="0" fillId="0" borderId="0" xfId="0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10" xfId="0" applyNumberFormat="1" applyBorder="1" applyAlignment="1">
      <alignment horizontal="right" vertical="center" wrapText="1"/>
    </xf>
    <xf numFmtId="184" fontId="0" fillId="0" borderId="10" xfId="0" applyNumberFormat="1" applyBorder="1" applyAlignment="1">
      <alignment horizontal="right" vertical="center" wrapText="1"/>
    </xf>
    <xf numFmtId="183" fontId="0" fillId="0" borderId="0" xfId="0" applyNumberFormat="1" applyAlignment="1">
      <alignment vertical="center" wrapText="1"/>
    </xf>
    <xf numFmtId="0" fontId="2" fillId="36" borderId="0" xfId="43" applyFill="1" applyAlignment="1" applyProtection="1">
      <alignment vertical="center"/>
      <protection/>
    </xf>
    <xf numFmtId="0" fontId="0" fillId="0" borderId="0" xfId="0" applyBorder="1" applyAlignment="1">
      <alignment vertical="center" wrapText="1"/>
    </xf>
    <xf numFmtId="0" fontId="0" fillId="36" borderId="0" xfId="0" applyFill="1" applyAlignment="1">
      <alignment vertical="center"/>
    </xf>
    <xf numFmtId="17" fontId="0" fillId="0" borderId="0" xfId="0" applyNumberFormat="1" applyAlignment="1">
      <alignment vertical="center"/>
    </xf>
    <xf numFmtId="0" fontId="0" fillId="0" borderId="11" xfId="0" applyBorder="1" applyAlignment="1">
      <alignment vertical="center" wrapText="1"/>
    </xf>
    <xf numFmtId="0" fontId="0" fillId="37" borderId="0" xfId="0" applyFill="1" applyAlignment="1">
      <alignment horizontal="left" vertical="center" wrapText="1"/>
    </xf>
    <xf numFmtId="0" fontId="0" fillId="38" borderId="19" xfId="0" applyFill="1" applyBorder="1" applyAlignment="1">
      <alignment horizontal="center" vertical="center" wrapText="1"/>
    </xf>
    <xf numFmtId="0" fontId="0" fillId="38" borderId="20" xfId="0" applyFill="1" applyBorder="1" applyAlignment="1">
      <alignment horizontal="center" vertical="center" wrapText="1"/>
    </xf>
    <xf numFmtId="0" fontId="0" fillId="38" borderId="20" xfId="0" applyFill="1" applyBorder="1" applyAlignment="1">
      <alignment horizontal="left" vertical="center" wrapText="1"/>
    </xf>
    <xf numFmtId="0" fontId="0" fillId="38" borderId="21" xfId="0" applyFill="1" applyBorder="1" applyAlignment="1">
      <alignment horizontal="left" vertical="center" wrapText="1"/>
    </xf>
    <xf numFmtId="0" fontId="0" fillId="39" borderId="19" xfId="0" applyFill="1" applyBorder="1" applyAlignment="1">
      <alignment horizontal="left" vertical="center" wrapText="1"/>
    </xf>
    <xf numFmtId="0" fontId="0" fillId="39" borderId="20" xfId="0" applyFill="1" applyBorder="1" applyAlignment="1">
      <alignment horizontal="center" vertical="center" wrapText="1"/>
    </xf>
    <xf numFmtId="0" fontId="0" fillId="39" borderId="22" xfId="0" applyFill="1" applyBorder="1" applyAlignment="1">
      <alignment horizontal="center" vertical="center" wrapText="1"/>
    </xf>
    <xf numFmtId="0" fontId="0" fillId="39" borderId="23" xfId="0" applyFill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39" borderId="20" xfId="0" applyFill="1" applyBorder="1" applyAlignment="1">
      <alignment horizontal="center" vertical="center" wrapText="1"/>
    </xf>
    <xf numFmtId="185" fontId="0" fillId="0" borderId="0" xfId="0" applyNumberFormat="1" applyAlignment="1">
      <alignment vertical="center"/>
    </xf>
    <xf numFmtId="183" fontId="0" fillId="0" borderId="11" xfId="0" applyNumberFormat="1" applyBorder="1" applyAlignment="1">
      <alignment vertical="center"/>
    </xf>
    <xf numFmtId="185" fontId="0" fillId="0" borderId="11" xfId="0" applyNumberFormat="1" applyBorder="1" applyAlignment="1">
      <alignment vertical="center"/>
    </xf>
    <xf numFmtId="185" fontId="0" fillId="0" borderId="10" xfId="0" applyNumberFormat="1" applyBorder="1" applyAlignment="1">
      <alignment horizontal="right" vertical="center" wrapText="1"/>
    </xf>
    <xf numFmtId="185" fontId="0" fillId="0" borderId="0" xfId="0" applyNumberFormat="1" applyBorder="1" applyAlignment="1">
      <alignment horizontal="right" vertical="center" wrapText="1"/>
    </xf>
    <xf numFmtId="185" fontId="0" fillId="0" borderId="11" xfId="0" applyNumberFormat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10" borderId="13" xfId="0" applyFill="1" applyBorder="1" applyAlignment="1">
      <alignment horizontal="center" vertical="center" wrapText="1"/>
    </xf>
    <xf numFmtId="0" fontId="0" fillId="10" borderId="16" xfId="0" applyFill="1" applyBorder="1" applyAlignment="1">
      <alignment horizontal="center" vertical="center" wrapText="1"/>
    </xf>
    <xf numFmtId="0" fontId="0" fillId="32" borderId="0" xfId="0" applyFill="1" applyAlignment="1">
      <alignment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40" borderId="13" xfId="0" applyFill="1" applyBorder="1" applyAlignment="1">
      <alignment horizontal="center" vertical="center" wrapText="1"/>
    </xf>
    <xf numFmtId="0" fontId="0" fillId="40" borderId="0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43" applyAlignment="1" applyProtection="1">
      <alignment vertical="center"/>
      <protection/>
    </xf>
    <xf numFmtId="0" fontId="0" fillId="32" borderId="10" xfId="0" applyFill="1" applyBorder="1" applyAlignment="1">
      <alignment vertical="center" wrapText="1"/>
    </xf>
    <xf numFmtId="0" fontId="0" fillId="32" borderId="0" xfId="0" applyFill="1" applyBorder="1" applyAlignment="1">
      <alignment vertical="center" wrapText="1"/>
    </xf>
    <xf numFmtId="0" fontId="0" fillId="35" borderId="18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37" borderId="20" xfId="0" applyFill="1" applyBorder="1" applyAlignment="1">
      <alignment horizontal="left" vertical="center" wrapText="1"/>
    </xf>
    <xf numFmtId="0" fontId="0" fillId="37" borderId="26" xfId="0" applyFill="1" applyBorder="1" applyAlignment="1">
      <alignment horizontal="left" vertical="center" wrapText="1"/>
    </xf>
    <xf numFmtId="0" fontId="0" fillId="37" borderId="0" xfId="0" applyFill="1" applyBorder="1" applyAlignment="1">
      <alignment horizontal="left" vertical="center" wrapText="1"/>
    </xf>
    <xf numFmtId="0" fontId="0" fillId="37" borderId="27" xfId="0" applyFill="1" applyBorder="1" applyAlignment="1">
      <alignment horizontal="left" vertical="center" wrapText="1"/>
    </xf>
    <xf numFmtId="0" fontId="0" fillId="39" borderId="20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1225"/>
          <c:y val="0.039"/>
          <c:w val="0.70125"/>
          <c:h val="0.808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'経過'!$P$5</c:f>
              <c:strCache>
                <c:ptCount val="1"/>
                <c:pt idx="0">
                  <c:v>FSC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'経過'!$O$6:$O$16</c:f>
              <c:numCache/>
            </c:numRef>
          </c:cat>
          <c:val>
            <c:numRef>
              <c:f>'経過'!$P$6:$P$16</c:f>
              <c:numCache/>
            </c:numRef>
          </c:val>
          <c:shape val="box"/>
        </c:ser>
        <c:ser>
          <c:idx val="1"/>
          <c:order val="1"/>
          <c:tx>
            <c:strRef>
              <c:f>'経過'!$Q$5</c:f>
              <c:strCache>
                <c:ptCount val="1"/>
                <c:pt idx="0">
                  <c:v>PEFC等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'経過'!$O$6:$O$16</c:f>
              <c:numCache/>
            </c:numRef>
          </c:cat>
          <c:val>
            <c:numRef>
              <c:f>'経過'!$Q$6:$Q$16</c:f>
              <c:numCache/>
            </c:numRef>
          </c:val>
          <c:shape val="box"/>
        </c:ser>
        <c:overlap val="100"/>
        <c:shape val="box"/>
        <c:axId val="60394266"/>
        <c:axId val="6677483"/>
      </c:bar3DChart>
      <c:catAx>
        <c:axId val="603942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677483"/>
        <c:crosses val="autoZero"/>
        <c:auto val="1"/>
        <c:lblOffset val="100"/>
        <c:tickLblSkip val="1"/>
        <c:noMultiLvlLbl val="0"/>
      </c:catAx>
      <c:valAx>
        <c:axId val="66774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3942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75"/>
          <c:y val="0.4105"/>
          <c:w val="0.14425"/>
          <c:h val="0.1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21</xdr:row>
      <xdr:rowOff>66675</xdr:rowOff>
    </xdr:from>
    <xdr:to>
      <xdr:col>15</xdr:col>
      <xdr:colOff>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3181350" y="3667125"/>
        <a:ext cx="49053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omepage2.nifty.com/fujiwara_studyroom/sinrin/genjo2011/genjo2011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EC-PCuser\Documents\working_folder\&#22320;&#29699;&#29872;&#22659;&#21839;&#38988;\&#26862;&#26519;&#35469;&#35388;\&#38754;&#31309;&#12398;&#25512;&#31227;\&#19990;&#30028;&#12398;&#26862;&#26519;&#35469;&#35388;&#38754;&#31309;&#12398;&#29694;&#29366;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経過"/>
      <sheetName val="2002"/>
      <sheetName val="2003"/>
      <sheetName val="2004"/>
      <sheetName val="2005"/>
      <sheetName val="2006"/>
      <sheetName val="2009"/>
      <sheetName val="2010"/>
      <sheetName val="2011"/>
    </sheetNames>
    <sheetDataSet>
      <sheetData sheetId="6">
        <row r="8">
          <cell r="O8">
            <v>6320.700000000001</v>
          </cell>
        </row>
        <row r="9">
          <cell r="O9">
            <v>776.9</v>
          </cell>
        </row>
        <row r="14">
          <cell r="O14">
            <v>6320.700000000001</v>
          </cell>
        </row>
      </sheetData>
      <sheetData sheetId="7">
        <row r="7">
          <cell r="D7">
            <v>5530</v>
          </cell>
          <cell r="G7">
            <v>3767.2</v>
          </cell>
          <cell r="K7">
            <v>5530</v>
          </cell>
        </row>
        <row r="8">
          <cell r="D8">
            <v>9339.232</v>
          </cell>
          <cell r="G8">
            <v>7190.032</v>
          </cell>
          <cell r="K8">
            <v>3249.5</v>
          </cell>
          <cell r="M8">
            <v>211.432</v>
          </cell>
        </row>
        <row r="9">
          <cell r="D9">
            <v>1090.1999999999998</v>
          </cell>
          <cell r="K9">
            <v>286.9</v>
          </cell>
        </row>
        <row r="10">
          <cell r="D10">
            <v>111119.30900000001</v>
          </cell>
          <cell r="K10">
            <v>54379.5</v>
          </cell>
          <cell r="M10">
            <v>56739.80900000001</v>
          </cell>
        </row>
        <row r="11">
          <cell r="D11">
            <v>198547.408</v>
          </cell>
          <cell r="G11">
            <v>1666</v>
          </cell>
          <cell r="K11">
            <v>43356.2</v>
          </cell>
          <cell r="M11">
            <v>155191.208</v>
          </cell>
        </row>
        <row r="12">
          <cell r="D12">
            <v>12831.853000000001</v>
          </cell>
          <cell r="G12">
            <v>10602.033000000001</v>
          </cell>
          <cell r="K12">
            <v>9905.7</v>
          </cell>
          <cell r="M12">
            <v>2926.1530000000002</v>
          </cell>
        </row>
        <row r="13">
          <cell r="D13">
            <v>7358.1</v>
          </cell>
          <cell r="G13">
            <v>58.6</v>
          </cell>
          <cell r="K13">
            <v>1511.1</v>
          </cell>
          <cell r="M13">
            <v>5847</v>
          </cell>
        </row>
        <row r="14">
          <cell r="D14">
            <v>344725.902</v>
          </cell>
          <cell r="G14">
            <v>23283.865</v>
          </cell>
          <cell r="K14">
            <v>117932</v>
          </cell>
          <cell r="M14">
            <v>220915.602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経過"/>
      <sheetName val="2002"/>
      <sheetName val="2003"/>
      <sheetName val="2004"/>
      <sheetName val="2005"/>
      <sheetName val="2006"/>
      <sheetName val="2009"/>
      <sheetName val="2010"/>
      <sheetName val="2011"/>
      <sheetName val="2013"/>
      <sheetName val="2015"/>
      <sheetName val="2016"/>
      <sheetName val="2017"/>
      <sheetName val="近年の動向"/>
    </sheetNames>
    <sheetDataSet>
      <sheetData sheetId="6">
        <row r="14">
          <cell r="C14">
            <v>3952063</v>
          </cell>
          <cell r="D14">
            <v>337183.9</v>
          </cell>
          <cell r="E14">
            <v>8.53184526663669</v>
          </cell>
          <cell r="F14">
            <v>1.2092986306872386</v>
          </cell>
          <cell r="G14">
            <v>22811.4</v>
          </cell>
          <cell r="H14">
            <v>6.76526963476014</v>
          </cell>
          <cell r="I14">
            <v>1.3603883518305373</v>
          </cell>
          <cell r="K14">
            <v>106834.9</v>
          </cell>
          <cell r="L14">
            <v>1.354042486315077</v>
          </cell>
          <cell r="M14">
            <v>224040.3</v>
          </cell>
          <cell r="N14">
            <v>1.1559653334695474</v>
          </cell>
        </row>
      </sheetData>
      <sheetData sheetId="7">
        <row r="14">
          <cell r="C14">
            <v>3952063</v>
          </cell>
          <cell r="D14">
            <v>344725.902</v>
          </cell>
          <cell r="E14">
            <v>8.722682356025196</v>
          </cell>
          <cell r="F14">
            <v>1.022367621941617</v>
          </cell>
          <cell r="G14">
            <v>23283.865</v>
          </cell>
          <cell r="H14">
            <v>6.754312590064671</v>
          </cell>
          <cell r="I14">
            <v>1.020711793226194</v>
          </cell>
          <cell r="K14">
            <v>117932</v>
          </cell>
          <cell r="L14">
            <v>1.103871487688012</v>
          </cell>
          <cell r="M14">
            <v>220915.602</v>
          </cell>
          <cell r="N14">
            <v>0.9860529645782479</v>
          </cell>
        </row>
      </sheetData>
      <sheetData sheetId="8">
        <row r="14">
          <cell r="C14">
            <v>3952063</v>
          </cell>
          <cell r="D14">
            <v>378380.875</v>
          </cell>
          <cell r="E14">
            <v>9.574262227095064</v>
          </cell>
          <cell r="F14">
            <v>1.0976282107168147</v>
          </cell>
          <cell r="G14">
            <v>26776.556000000004</v>
          </cell>
          <cell r="H14">
            <v>7.076614535552307</v>
          </cell>
          <cell r="I14">
            <v>1.1500047779868163</v>
          </cell>
          <cell r="K14">
            <v>140979</v>
          </cell>
          <cell r="L14">
            <v>1.1954261777973747</v>
          </cell>
          <cell r="M14">
            <v>235466</v>
          </cell>
          <cell r="N14">
            <v>1.0658640578948335</v>
          </cell>
        </row>
      </sheetData>
      <sheetData sheetId="9">
        <row r="14">
          <cell r="C14">
            <v>4033060</v>
          </cell>
          <cell r="D14">
            <v>417359.332</v>
          </cell>
          <cell r="E14">
            <v>10.348453333201094</v>
          </cell>
          <cell r="F14">
            <v>1.2106990788293013</v>
          </cell>
          <cell r="G14">
            <v>29611.789</v>
          </cell>
          <cell r="H14">
            <v>7.095034597189742</v>
          </cell>
          <cell r="I14">
            <v>1.1058849017028178</v>
          </cell>
          <cell r="K14">
            <v>179516</v>
          </cell>
          <cell r="L14">
            <v>1.2733527688520985</v>
          </cell>
          <cell r="M14">
            <v>235466</v>
          </cell>
          <cell r="N14">
            <v>1</v>
          </cell>
        </row>
      </sheetData>
      <sheetData sheetId="10">
        <row r="14">
          <cell r="C14">
            <v>4033060</v>
          </cell>
          <cell r="D14">
            <v>454506.535</v>
          </cell>
          <cell r="E14">
            <v>11.269520785706138</v>
          </cell>
          <cell r="F14">
            <v>1.089005325032483</v>
          </cell>
          <cell r="G14">
            <v>31684.895999999997</v>
          </cell>
          <cell r="H14">
            <v>6.9712740213955335</v>
          </cell>
          <cell r="I14">
            <v>1.0700095154669647</v>
          </cell>
          <cell r="K14">
            <v>184918</v>
          </cell>
          <cell r="L14">
            <v>1.0300920252233785</v>
          </cell>
          <cell r="M14">
            <v>268331</v>
          </cell>
          <cell r="N14">
            <v>1.1395742909804387</v>
          </cell>
        </row>
      </sheetData>
      <sheetData sheetId="12">
        <row r="14">
          <cell r="C14">
            <v>4033060</v>
          </cell>
          <cell r="D14">
            <v>497168</v>
          </cell>
          <cell r="E14">
            <v>12.327314743643784</v>
          </cell>
          <cell r="F14">
            <v>1.0938632598538984</v>
          </cell>
          <cell r="G14">
            <v>31892.1</v>
          </cell>
          <cell r="H14">
            <v>6.4147531619090525</v>
          </cell>
          <cell r="I14">
            <v>1.0065395196499936</v>
          </cell>
          <cell r="K14">
            <v>195598</v>
          </cell>
          <cell r="L14">
            <v>1.0577553293892428</v>
          </cell>
          <cell r="M14">
            <v>301570</v>
          </cell>
          <cell r="N14">
            <v>1.1238731268470656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ic.fsc.org/facts-figures.839.htm" TargetMode="External" /><Relationship Id="rId2" Type="http://schemas.openxmlformats.org/officeDocument/2006/relationships/hyperlink" Target="http://www.pefc.org/about-pefc/who-we-are/facts-a-figures" TargetMode="External" /><Relationship Id="rId3" Type="http://schemas.openxmlformats.org/officeDocument/2006/relationships/comments" Target="../comments11.xml" /><Relationship Id="rId4" Type="http://schemas.openxmlformats.org/officeDocument/2006/relationships/vmlDrawing" Target="../drawings/vmlDrawing6.vml" /><Relationship Id="rId5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ic.fsc.org/facts-figures.839.htm" TargetMode="External" /><Relationship Id="rId2" Type="http://schemas.openxmlformats.org/officeDocument/2006/relationships/hyperlink" Target="http://www.pefc.org/about-pefc/who-we-are/facts-a-figures" TargetMode="External" /><Relationship Id="rId3" Type="http://schemas.openxmlformats.org/officeDocument/2006/relationships/comments" Target="../comments12.xml" /><Relationship Id="rId4" Type="http://schemas.openxmlformats.org/officeDocument/2006/relationships/vmlDrawing" Target="../drawings/vmlDrawing7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ic.fsc.org/facts-figures.839.htm" TargetMode="External" /><Relationship Id="rId2" Type="http://schemas.openxmlformats.org/officeDocument/2006/relationships/hyperlink" Target="http://www.pefc.org/about-pefc/who-we-are/facts-a-figures" TargetMode="External" /><Relationship Id="rId3" Type="http://schemas.openxmlformats.org/officeDocument/2006/relationships/hyperlink" Target="http://sgec-eco.org/swfu/d/itiranhyou-FM_290515.pdf" TargetMode="External" /><Relationship Id="rId4" Type="http://schemas.openxmlformats.org/officeDocument/2006/relationships/comments" Target="../comments13.xml" /><Relationship Id="rId5" Type="http://schemas.openxmlformats.org/officeDocument/2006/relationships/vmlDrawing" Target="../drawings/vmlDrawing8.vml" /><Relationship Id="rId6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egister.pefc.cz/statistics.asp(2006/1/2&#21462;&#24471;&#65289;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lei.or.id/english/akreditasi.php?cat=19&#65288;2007&#24180;1&#26376;2&#26085;&#21462;&#24471;&#65289;" TargetMode="External" /><Relationship Id="rId2" Type="http://schemas.openxmlformats.org/officeDocument/2006/relationships/hyperlink" Target="http://www.mtcc.com.my/mttc_scheme_certs_holders.asp(2007&#24180;1&#26376;2&#26085;&#21462;&#24471;&#65289;" TargetMode="External" /><Relationship Id="rId3" Type="http://schemas.openxmlformats.org/officeDocument/2006/relationships/hyperlink" Target="http://www.sgec-eco.org/index.html&#65288;2007&#24180;1&#26376;2&#26085;&#21462;&#24471;&#65289;" TargetMode="External" /><Relationship Id="rId4" Type="http://schemas.openxmlformats.org/officeDocument/2006/relationships/comments" Target="../comments6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lei.or.id/indonesia/akreditasi.php?cat=19" TargetMode="External" /><Relationship Id="rId2" Type="http://schemas.openxmlformats.org/officeDocument/2006/relationships/hyperlink" Target="http://www.sgec-eco.org/index.html" TargetMode="External" /><Relationship Id="rId3" Type="http://schemas.openxmlformats.org/officeDocument/2006/relationships/hyperlink" Target="http://www.fsc.org/fileadmin/web-data/public/document_center/powerpoints_graphs/facts_figures/08-12-31_Global_FSC_certificates_-_type_and_distribution_-_FINAL.pdf" TargetMode="External" /><Relationship Id="rId4" Type="http://schemas.openxmlformats.org/officeDocument/2006/relationships/hyperlink" Target="http://register.pefc.cz/statistics.asp" TargetMode="External" /><Relationship Id="rId5" Type="http://schemas.openxmlformats.org/officeDocument/2006/relationships/hyperlink" Target="http://www.mtcc.com.my/mttc_scheme_certs_holders%20-%20MC&amp;I(2002).asp#2002" TargetMode="External" /><Relationship Id="rId6" Type="http://schemas.openxmlformats.org/officeDocument/2006/relationships/comments" Target="../comments7.xml" /><Relationship Id="rId7" Type="http://schemas.openxmlformats.org/officeDocument/2006/relationships/vmlDrawing" Target="../drawings/vmlDrawing2.vml" /><Relationship Id="rId8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lei.or.id/news/990/lei-certified-forests-is-increasing-in-number" TargetMode="External" /><Relationship Id="rId2" Type="http://schemas.openxmlformats.org/officeDocument/2006/relationships/hyperlink" Target="http://www.sgec-eco.org/index.html" TargetMode="External" /><Relationship Id="rId3" Type="http://schemas.openxmlformats.org/officeDocument/2006/relationships/comments" Target="../comments8.xml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mtcc.com.my/mttc_scheme_certs_holders%20-%20MC&amp;I(2002).asp#2002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C6" sqref="C6:I16"/>
    </sheetView>
  </sheetViews>
  <sheetFormatPr defaultColWidth="9.00390625" defaultRowHeight="13.5"/>
  <cols>
    <col min="1" max="1" width="5.00390625" style="0" customWidth="1"/>
    <col min="2" max="2" width="4.375" style="0" customWidth="1"/>
    <col min="3" max="3" width="9.00390625" style="0" customWidth="1"/>
    <col min="4" max="4" width="8.125" style="0" customWidth="1"/>
    <col min="5" max="6" width="5.625" style="0" customWidth="1"/>
    <col min="7" max="7" width="8.125" style="0" customWidth="1"/>
    <col min="8" max="9" width="5.625" style="0" customWidth="1"/>
    <col min="10" max="10" width="8.125" style="0" customWidth="1"/>
    <col min="11" max="11" width="6.50390625" style="0" customWidth="1"/>
    <col min="12" max="12" width="8.125" style="0" customWidth="1"/>
    <col min="13" max="13" width="8.25390625" style="0" customWidth="1"/>
  </cols>
  <sheetData>
    <row r="1" spans="1:13" ht="13.5">
      <c r="A1" s="74" t="s">
        <v>0</v>
      </c>
      <c r="B1" s="74"/>
      <c r="C1" s="12" t="s">
        <v>1</v>
      </c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3.5">
      <c r="A2" s="74"/>
      <c r="B2" s="74"/>
      <c r="C2" s="13"/>
      <c r="D2" s="75" t="s">
        <v>2</v>
      </c>
      <c r="E2" s="76"/>
      <c r="F2" s="17"/>
      <c r="G2" s="18"/>
      <c r="H2" s="18"/>
      <c r="I2" s="18"/>
      <c r="J2" s="18"/>
      <c r="K2" s="18"/>
      <c r="L2" s="18"/>
      <c r="M2" s="19"/>
    </row>
    <row r="3" spans="1:13" ht="13.5">
      <c r="A3" s="74"/>
      <c r="B3" s="74"/>
      <c r="C3" s="13"/>
      <c r="D3" s="15"/>
      <c r="E3" s="16"/>
      <c r="F3" s="16"/>
      <c r="G3" s="77" t="s">
        <v>28</v>
      </c>
      <c r="H3" s="78"/>
      <c r="I3" s="23"/>
      <c r="J3" s="79" t="s">
        <v>3</v>
      </c>
      <c r="K3" s="80"/>
      <c r="L3" s="72" t="s">
        <v>4</v>
      </c>
      <c r="M3" s="73"/>
    </row>
    <row r="4" spans="1:13" ht="13.5">
      <c r="A4" s="74"/>
      <c r="B4" s="74"/>
      <c r="C4" s="11" t="s">
        <v>43</v>
      </c>
      <c r="D4" s="11" t="s">
        <v>43</v>
      </c>
      <c r="E4" s="70" t="s">
        <v>41</v>
      </c>
      <c r="F4" s="70" t="s">
        <v>40</v>
      </c>
      <c r="G4" s="11" t="s">
        <v>43</v>
      </c>
      <c r="H4" s="70" t="s">
        <v>42</v>
      </c>
      <c r="I4" s="70" t="s">
        <v>40</v>
      </c>
      <c r="J4" s="11" t="s">
        <v>43</v>
      </c>
      <c r="K4" s="70" t="s">
        <v>40</v>
      </c>
      <c r="L4" s="11" t="s">
        <v>43</v>
      </c>
      <c r="M4" s="70" t="s">
        <v>40</v>
      </c>
    </row>
    <row r="5" spans="1:17" ht="13.5">
      <c r="A5" s="9"/>
      <c r="B5" s="9"/>
      <c r="C5" s="8" t="s">
        <v>35</v>
      </c>
      <c r="D5" s="8" t="s">
        <v>36</v>
      </c>
      <c r="E5" s="71"/>
      <c r="F5" s="70"/>
      <c r="G5" s="8" t="s">
        <v>37</v>
      </c>
      <c r="H5" s="71"/>
      <c r="I5" s="71"/>
      <c r="J5" s="8" t="s">
        <v>38</v>
      </c>
      <c r="K5" s="70"/>
      <c r="L5" s="8" t="s">
        <v>39</v>
      </c>
      <c r="M5" s="71"/>
      <c r="O5" t="s">
        <v>52</v>
      </c>
      <c r="P5" t="s">
        <v>53</v>
      </c>
      <c r="Q5" t="s">
        <v>54</v>
      </c>
    </row>
    <row r="6" spans="1:17" ht="13.5">
      <c r="A6">
        <v>2002</v>
      </c>
      <c r="B6">
        <v>4</v>
      </c>
      <c r="C6">
        <f>'2002'!C12</f>
        <v>3869455</v>
      </c>
      <c r="D6">
        <f>'2002'!D12</f>
        <v>113214</v>
      </c>
      <c r="E6" s="64">
        <f>'2002'!E12</f>
        <v>2.9258383932621004</v>
      </c>
      <c r="F6" t="str">
        <f>'2002'!F12</f>
        <v>…</v>
      </c>
      <c r="G6" s="36">
        <f>'2002'!G12</f>
        <v>3947</v>
      </c>
      <c r="H6" s="38">
        <f>'2002'!H12</f>
        <v>3.4863179465437137</v>
      </c>
      <c r="I6" t="str">
        <f>'2002'!I12</f>
        <v>…</v>
      </c>
      <c r="J6" s="36">
        <f>'2002'!J12</f>
        <v>28827</v>
      </c>
      <c r="K6" t="str">
        <f>'2002'!K12</f>
        <v>…</v>
      </c>
      <c r="L6" s="36">
        <f>'2002'!L12</f>
        <v>84387</v>
      </c>
      <c r="M6" t="str">
        <f>'2002'!M12</f>
        <v>…</v>
      </c>
      <c r="O6">
        <f aca="true" t="shared" si="0" ref="O6:O16">A6</f>
        <v>2002</v>
      </c>
      <c r="P6">
        <f>J6</f>
        <v>28827</v>
      </c>
      <c r="Q6">
        <f>L6</f>
        <v>84387</v>
      </c>
    </row>
    <row r="7" spans="1:17" ht="13.5">
      <c r="A7">
        <v>2003</v>
      </c>
      <c r="B7">
        <v>12</v>
      </c>
      <c r="C7">
        <f>'2003'!C12</f>
        <v>3869455</v>
      </c>
      <c r="D7">
        <f>'2003'!D12</f>
        <v>159214</v>
      </c>
      <c r="E7" s="64">
        <f>'2003'!E12</f>
        <v>4.114636298910312</v>
      </c>
      <c r="F7" s="64">
        <f>'2003'!F12</f>
        <v>1.4063101736534351</v>
      </c>
      <c r="G7" s="36">
        <f>'2003'!G12</f>
        <v>4497</v>
      </c>
      <c r="H7" s="38">
        <f>'2003'!H12</f>
        <v>2.824500358008718</v>
      </c>
      <c r="I7" s="38">
        <f>'2003'!I12</f>
        <v>1.1393463389916392</v>
      </c>
      <c r="J7" s="36">
        <f>'2003'!J12</f>
        <v>40038</v>
      </c>
      <c r="K7" s="38">
        <f>'2003'!K12</f>
        <v>1.3889062337392029</v>
      </c>
      <c r="L7" s="36">
        <f>'2003'!L12</f>
        <v>119176</v>
      </c>
      <c r="M7" s="38">
        <f>'2003'!M12</f>
        <v>1.4122554421889628</v>
      </c>
      <c r="O7">
        <f t="shared" si="0"/>
        <v>2003</v>
      </c>
      <c r="P7">
        <f>J7</f>
        <v>40038</v>
      </c>
      <c r="Q7">
        <f>L7</f>
        <v>119176</v>
      </c>
    </row>
    <row r="8" spans="1:17" ht="13.5">
      <c r="A8">
        <v>2004</v>
      </c>
      <c r="B8">
        <v>12</v>
      </c>
      <c r="C8">
        <f>'2004'!C13</f>
        <v>3869455</v>
      </c>
      <c r="D8">
        <f>'2004'!D13</f>
        <v>205442</v>
      </c>
      <c r="E8" s="64">
        <f>'2004'!E13</f>
        <v>5.309326507221301</v>
      </c>
      <c r="F8" s="64">
        <f>'2004'!F13</f>
        <v>1.2903513510118456</v>
      </c>
      <c r="G8" s="36">
        <f>'2004'!G13</f>
        <v>11691</v>
      </c>
      <c r="H8" s="38">
        <f>'2004'!H13</f>
        <v>5.690657217122108</v>
      </c>
      <c r="I8" s="38">
        <f>'2004'!I13</f>
        <v>2.599733155436958</v>
      </c>
      <c r="J8" s="36">
        <f>'2004'!J13</f>
        <v>46942</v>
      </c>
      <c r="K8" s="38">
        <f>'2004'!K13</f>
        <v>1.1724361856236576</v>
      </c>
      <c r="L8" s="36">
        <f>'2004'!L13</f>
        <v>153459</v>
      </c>
      <c r="M8" s="38">
        <f>'2004'!M13</f>
        <v>1.2876669799288447</v>
      </c>
      <c r="O8">
        <f t="shared" si="0"/>
        <v>2004</v>
      </c>
      <c r="P8">
        <f>J8</f>
        <v>46942</v>
      </c>
      <c r="Q8">
        <f>L8</f>
        <v>153459</v>
      </c>
    </row>
    <row r="9" spans="1:17" ht="13.5">
      <c r="A9">
        <v>2005</v>
      </c>
      <c r="B9">
        <v>12</v>
      </c>
      <c r="C9">
        <f>'2005'!C14</f>
        <v>3952063</v>
      </c>
      <c r="D9">
        <f>'2005'!D14</f>
        <v>258848</v>
      </c>
      <c r="E9" s="64">
        <f>'2005'!E14</f>
        <v>6.549693160255796</v>
      </c>
      <c r="F9" s="64">
        <f>'2005'!F14</f>
        <v>1.2599565814195735</v>
      </c>
      <c r="G9" s="36">
        <f>'2005'!G14</f>
        <v>13568</v>
      </c>
      <c r="H9" s="38">
        <f>'2005'!H14</f>
        <v>5.241686240573618</v>
      </c>
      <c r="I9" s="38">
        <f>'2005'!I14</f>
        <v>1.1605508510820288</v>
      </c>
      <c r="J9" s="36">
        <f>'2005'!K14</f>
        <v>67158</v>
      </c>
      <c r="K9" s="38">
        <f>'2005'!L14</f>
        <v>1.4306591112436624</v>
      </c>
      <c r="L9" s="36">
        <f>'2005'!M14</f>
        <v>186446</v>
      </c>
      <c r="M9" s="38">
        <f>'2005'!N14</f>
        <v>1.2149564378759148</v>
      </c>
      <c r="O9">
        <f t="shared" si="0"/>
        <v>2005</v>
      </c>
      <c r="P9">
        <f>J9</f>
        <v>67158</v>
      </c>
      <c r="Q9">
        <f>L9</f>
        <v>186446</v>
      </c>
    </row>
    <row r="10" spans="1:17" ht="13.5">
      <c r="A10">
        <v>2006</v>
      </c>
      <c r="B10">
        <v>12</v>
      </c>
      <c r="C10">
        <f>'2006'!C14</f>
        <v>3952063</v>
      </c>
      <c r="D10">
        <f>'2006'!D14</f>
        <v>278826</v>
      </c>
      <c r="E10" s="64">
        <f>'2006'!E14</f>
        <v>7.055201296133184</v>
      </c>
      <c r="F10" s="64">
        <f>'2006'!F14</f>
        <v>1.0771804302138708</v>
      </c>
      <c r="G10" s="36">
        <f>'2006'!G14</f>
        <v>16768.300000000003</v>
      </c>
      <c r="H10" s="38">
        <f>'2006'!H14</f>
        <v>6.013893969715881</v>
      </c>
      <c r="I10" s="38">
        <f>'2006'!I14</f>
        <v>1.2358711674528304</v>
      </c>
      <c r="J10" s="36">
        <f>'2006'!K14</f>
        <v>78900.7</v>
      </c>
      <c r="K10" s="38">
        <f>'2006'!L14</f>
        <v>1.1748518419250127</v>
      </c>
      <c r="L10" s="36">
        <f>'2006'!M14</f>
        <v>193812.30000000002</v>
      </c>
      <c r="M10" s="38">
        <f>'2006'!N14</f>
        <v>1.0395090267423277</v>
      </c>
      <c r="O10">
        <f t="shared" si="0"/>
        <v>2006</v>
      </c>
      <c r="P10">
        <f>J10</f>
        <v>78900.7</v>
      </c>
      <c r="Q10">
        <f>L10</f>
        <v>193812.30000000002</v>
      </c>
    </row>
    <row r="11" spans="1:17" ht="13.5">
      <c r="A11">
        <v>2009</v>
      </c>
      <c r="C11">
        <f>'[2]2009'!C14</f>
        <v>3952063</v>
      </c>
      <c r="D11">
        <f>'[2]2009'!D14</f>
        <v>337183.9</v>
      </c>
      <c r="E11" s="64">
        <f>'[2]2009'!E14</f>
        <v>8.53184526663669</v>
      </c>
      <c r="F11" s="64">
        <f>'[2]2009'!F14</f>
        <v>1.2092986306872386</v>
      </c>
      <c r="G11">
        <f>'[2]2009'!G14</f>
        <v>22811.4</v>
      </c>
      <c r="H11" s="64">
        <f>'[2]2009'!H14</f>
        <v>6.76526963476014</v>
      </c>
      <c r="I11" s="64">
        <f>'[2]2009'!I14</f>
        <v>1.3603883518305373</v>
      </c>
      <c r="J11">
        <f>'[2]2009'!K14</f>
        <v>106834.9</v>
      </c>
      <c r="K11" s="64">
        <f>'[2]2009'!L14</f>
        <v>1.354042486315077</v>
      </c>
      <c r="L11">
        <f>'[2]2009'!M14</f>
        <v>224040.3</v>
      </c>
      <c r="M11" s="64">
        <f>'[2]2009'!N14</f>
        <v>1.1559653334695474</v>
      </c>
      <c r="O11">
        <f t="shared" si="0"/>
        <v>2009</v>
      </c>
      <c r="P11">
        <f aca="true" t="shared" si="1" ref="P11:P16">J11</f>
        <v>106834.9</v>
      </c>
      <c r="Q11">
        <f aca="true" t="shared" si="2" ref="Q11:Q16">L11</f>
        <v>224040.3</v>
      </c>
    </row>
    <row r="12" spans="1:17" ht="13.5">
      <c r="A12" s="50">
        <v>2010</v>
      </c>
      <c r="B12" s="50"/>
      <c r="C12" s="65">
        <f>'[2]2010'!C14</f>
        <v>3952063</v>
      </c>
      <c r="D12" s="65">
        <f>'[2]2010'!D14</f>
        <v>344725.902</v>
      </c>
      <c r="E12" s="66">
        <f>'[2]2010'!E14</f>
        <v>8.722682356025196</v>
      </c>
      <c r="F12" s="66">
        <f>'[2]2010'!F14</f>
        <v>1.022367621941617</v>
      </c>
      <c r="G12" s="65">
        <f>'[2]2010'!G14</f>
        <v>23283.865</v>
      </c>
      <c r="H12" s="66">
        <f>'[2]2010'!H14</f>
        <v>6.754312590064671</v>
      </c>
      <c r="I12" s="66">
        <f>'[2]2010'!I14</f>
        <v>1.020711793226194</v>
      </c>
      <c r="J12" s="65">
        <f>'[2]2010'!K14</f>
        <v>117932</v>
      </c>
      <c r="K12" s="66">
        <f>'[2]2010'!L14</f>
        <v>1.103871487688012</v>
      </c>
      <c r="L12" s="65">
        <f>'[2]2010'!M14</f>
        <v>220915.602</v>
      </c>
      <c r="M12" s="66">
        <f>'[2]2010'!N14</f>
        <v>0.9860529645782479</v>
      </c>
      <c r="N12" s="22"/>
      <c r="O12">
        <f t="shared" si="0"/>
        <v>2010</v>
      </c>
      <c r="P12">
        <f t="shared" si="1"/>
        <v>117932</v>
      </c>
      <c r="Q12">
        <f t="shared" si="2"/>
        <v>220915.602</v>
      </c>
    </row>
    <row r="13" spans="1:17" ht="13.5">
      <c r="A13">
        <v>2011</v>
      </c>
      <c r="C13">
        <f>'[2]2011'!C14</f>
        <v>3952063</v>
      </c>
      <c r="D13">
        <f>'[2]2011'!D14</f>
        <v>378380.875</v>
      </c>
      <c r="E13" s="64">
        <f>'[2]2011'!E14</f>
        <v>9.574262227095064</v>
      </c>
      <c r="F13" s="64">
        <f>'[2]2011'!F14</f>
        <v>1.0976282107168147</v>
      </c>
      <c r="G13">
        <f>'[2]2011'!G14</f>
        <v>26776.556000000004</v>
      </c>
      <c r="H13" s="64">
        <f>'[2]2011'!H14</f>
        <v>7.076614535552307</v>
      </c>
      <c r="I13" s="64">
        <f>'[2]2011'!I14</f>
        <v>1.1500047779868163</v>
      </c>
      <c r="J13">
        <f>'[2]2011'!K14</f>
        <v>140979</v>
      </c>
      <c r="K13" s="64">
        <f>'[2]2011'!L14</f>
        <v>1.1954261777973747</v>
      </c>
      <c r="L13">
        <f>'[2]2011'!M14</f>
        <v>235466</v>
      </c>
      <c r="M13" s="64">
        <f>'[2]2011'!N14</f>
        <v>1.0658640578948335</v>
      </c>
      <c r="O13">
        <f t="shared" si="0"/>
        <v>2011</v>
      </c>
      <c r="P13">
        <f t="shared" si="1"/>
        <v>140979</v>
      </c>
      <c r="Q13">
        <f t="shared" si="2"/>
        <v>235466</v>
      </c>
    </row>
    <row r="14" spans="1:17" ht="13.5">
      <c r="A14">
        <v>2013</v>
      </c>
      <c r="C14">
        <f>'[2]2013'!C14</f>
        <v>4033060</v>
      </c>
      <c r="D14">
        <f>'[2]2013'!D14</f>
        <v>417359.332</v>
      </c>
      <c r="E14" s="64">
        <f>'[2]2013'!E14</f>
        <v>10.348453333201094</v>
      </c>
      <c r="F14" s="64">
        <f>'[2]2013'!F14</f>
        <v>1.2106990788293013</v>
      </c>
      <c r="G14">
        <f>'[2]2013'!G14</f>
        <v>29611.789</v>
      </c>
      <c r="H14" s="64">
        <f>'[2]2013'!H14</f>
        <v>7.095034597189742</v>
      </c>
      <c r="I14" s="64">
        <f>'[2]2013'!I14</f>
        <v>1.1058849017028178</v>
      </c>
      <c r="J14">
        <f>'[2]2013'!K14</f>
        <v>179516</v>
      </c>
      <c r="K14" s="64">
        <f>'[2]2013'!L14</f>
        <v>1.2733527688520985</v>
      </c>
      <c r="L14">
        <f>'[2]2013'!M14</f>
        <v>235466</v>
      </c>
      <c r="M14" s="64">
        <f>'[2]2013'!N14</f>
        <v>1</v>
      </c>
      <c r="O14">
        <f t="shared" si="0"/>
        <v>2013</v>
      </c>
      <c r="P14">
        <f t="shared" si="1"/>
        <v>179516</v>
      </c>
      <c r="Q14">
        <f t="shared" si="2"/>
        <v>235466</v>
      </c>
    </row>
    <row r="15" spans="1:17" ht="13.5">
      <c r="A15">
        <v>2015</v>
      </c>
      <c r="C15">
        <f>'[2]2015'!C14</f>
        <v>4033060</v>
      </c>
      <c r="D15">
        <f>'[2]2015'!D14</f>
        <v>454506.535</v>
      </c>
      <c r="E15" s="64">
        <f>'[2]2015'!E14</f>
        <v>11.269520785706138</v>
      </c>
      <c r="F15" s="64">
        <f>'[2]2015'!F14</f>
        <v>1.089005325032483</v>
      </c>
      <c r="G15">
        <f>'[2]2015'!G14</f>
        <v>31684.895999999997</v>
      </c>
      <c r="H15" s="64">
        <f>'[2]2015'!H14</f>
        <v>6.9712740213955335</v>
      </c>
      <c r="I15" s="64">
        <f>'[2]2015'!I14</f>
        <v>1.0700095154669647</v>
      </c>
      <c r="J15">
        <f>'[2]2015'!K14</f>
        <v>184918</v>
      </c>
      <c r="K15" s="64">
        <f>'[2]2015'!L14</f>
        <v>1.0300920252233785</v>
      </c>
      <c r="L15">
        <f>'[2]2015'!M14</f>
        <v>268331</v>
      </c>
      <c r="M15" s="64">
        <f>'[2]2015'!N14</f>
        <v>1.1395742909804387</v>
      </c>
      <c r="O15">
        <f t="shared" si="0"/>
        <v>2015</v>
      </c>
      <c r="P15">
        <f t="shared" si="1"/>
        <v>184918</v>
      </c>
      <c r="Q15">
        <f t="shared" si="2"/>
        <v>268331</v>
      </c>
    </row>
    <row r="16" spans="1:17" ht="13.5">
      <c r="A16">
        <v>2017</v>
      </c>
      <c r="C16">
        <f>'[2]2017'!C14</f>
        <v>4033060</v>
      </c>
      <c r="D16">
        <f>'[2]2017'!D14</f>
        <v>497168</v>
      </c>
      <c r="E16" s="64">
        <f>'[2]2017'!E14</f>
        <v>12.327314743643784</v>
      </c>
      <c r="F16" s="64">
        <f>'[2]2017'!F14</f>
        <v>1.0938632598538984</v>
      </c>
      <c r="G16">
        <f>'[2]2017'!G14</f>
        <v>31892.1</v>
      </c>
      <c r="H16" s="64">
        <f>'[2]2017'!H14</f>
        <v>6.4147531619090525</v>
      </c>
      <c r="I16" s="64">
        <f>'[2]2017'!I14</f>
        <v>1.0065395196499936</v>
      </c>
      <c r="J16">
        <f>'[2]2017'!K14</f>
        <v>195598</v>
      </c>
      <c r="K16" s="64">
        <f>'[2]2017'!L14</f>
        <v>1.0577553293892428</v>
      </c>
      <c r="L16">
        <f>'[2]2017'!M14</f>
        <v>301570</v>
      </c>
      <c r="M16" s="64">
        <f>'[2]2017'!N14</f>
        <v>1.1238731268470656</v>
      </c>
      <c r="O16">
        <f t="shared" si="0"/>
        <v>2017</v>
      </c>
      <c r="P16">
        <f t="shared" si="1"/>
        <v>195598</v>
      </c>
      <c r="Q16">
        <f t="shared" si="2"/>
        <v>301570</v>
      </c>
    </row>
  </sheetData>
  <sheetProtection/>
  <mergeCells count="11">
    <mergeCell ref="K4:K5"/>
    <mergeCell ref="M4:M5"/>
    <mergeCell ref="L3:M3"/>
    <mergeCell ref="E4:E5"/>
    <mergeCell ref="F4:F5"/>
    <mergeCell ref="A1:B4"/>
    <mergeCell ref="D2:E2"/>
    <mergeCell ref="G3:H3"/>
    <mergeCell ref="J3:K3"/>
    <mergeCell ref="H4:H5"/>
    <mergeCell ref="I4:I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F9" sqref="F9"/>
    </sheetView>
  </sheetViews>
  <sheetFormatPr defaultColWidth="8.00390625" defaultRowHeight="13.5"/>
  <cols>
    <col min="1" max="1" width="7.125" style="0" customWidth="1"/>
    <col min="2" max="2" width="6.125" style="0" customWidth="1"/>
    <col min="3" max="3" width="9.50390625" style="0" customWidth="1"/>
  </cols>
  <sheetData>
    <row r="1" ht="13.5">
      <c r="A1" t="s">
        <v>148</v>
      </c>
    </row>
    <row r="2" spans="1:16" ht="13.5">
      <c r="A2" s="90" t="s">
        <v>0</v>
      </c>
      <c r="B2" s="90"/>
      <c r="C2" s="30" t="s">
        <v>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28"/>
      <c r="O2" s="28"/>
      <c r="P2" s="31"/>
    </row>
    <row r="3" spans="1:16" ht="13.5">
      <c r="A3" s="91"/>
      <c r="B3" s="91"/>
      <c r="C3" s="13"/>
      <c r="D3" s="75" t="s">
        <v>2</v>
      </c>
      <c r="E3" s="76"/>
      <c r="F3" s="17"/>
      <c r="G3" s="18"/>
      <c r="H3" s="18"/>
      <c r="I3" s="18"/>
      <c r="J3" s="16"/>
      <c r="K3" s="18"/>
      <c r="L3" s="18"/>
      <c r="M3" s="18"/>
      <c r="N3" s="18"/>
      <c r="O3" s="18"/>
      <c r="P3" s="19"/>
    </row>
    <row r="4" spans="1:16" ht="13.5">
      <c r="A4" s="91"/>
      <c r="B4" s="91"/>
      <c r="C4" s="13"/>
      <c r="D4" s="15"/>
      <c r="E4" s="16"/>
      <c r="F4" s="16"/>
      <c r="G4" s="92" t="s">
        <v>28</v>
      </c>
      <c r="H4" s="93"/>
      <c r="I4" s="29"/>
      <c r="J4" s="16"/>
      <c r="K4" s="79" t="s">
        <v>3</v>
      </c>
      <c r="L4" s="80"/>
      <c r="M4" s="72" t="s">
        <v>4</v>
      </c>
      <c r="N4" s="73"/>
      <c r="O4" s="72" t="s">
        <v>57</v>
      </c>
      <c r="P4" s="73"/>
    </row>
    <row r="5" spans="1:16" ht="13.5" customHeight="1">
      <c r="A5" s="91"/>
      <c r="B5" s="91"/>
      <c r="C5" s="11" t="s">
        <v>43</v>
      </c>
      <c r="D5" s="11" t="s">
        <v>43</v>
      </c>
      <c r="E5" s="70" t="s">
        <v>41</v>
      </c>
      <c r="F5" s="83" t="s">
        <v>181</v>
      </c>
      <c r="G5" s="11" t="s">
        <v>43</v>
      </c>
      <c r="H5" s="70" t="s">
        <v>95</v>
      </c>
      <c r="I5" s="70" t="s">
        <v>181</v>
      </c>
      <c r="J5" s="25"/>
      <c r="K5" s="10" t="s">
        <v>43</v>
      </c>
      <c r="L5" s="83" t="s">
        <v>181</v>
      </c>
      <c r="M5" s="11" t="s">
        <v>43</v>
      </c>
      <c r="N5" s="83" t="s">
        <v>181</v>
      </c>
      <c r="O5" s="11" t="s">
        <v>43</v>
      </c>
      <c r="P5" s="70" t="s">
        <v>181</v>
      </c>
    </row>
    <row r="6" spans="1:16" ht="13.5" customHeight="1">
      <c r="A6" s="40"/>
      <c r="B6" s="40"/>
      <c r="C6" s="11" t="s">
        <v>35</v>
      </c>
      <c r="D6" s="11" t="s">
        <v>36</v>
      </c>
      <c r="E6" s="70"/>
      <c r="F6" s="84"/>
      <c r="G6" s="11" t="s">
        <v>37</v>
      </c>
      <c r="H6" s="70"/>
      <c r="I6" s="71"/>
      <c r="J6" s="10"/>
      <c r="K6" s="11" t="s">
        <v>38</v>
      </c>
      <c r="L6" s="84"/>
      <c r="M6" s="11" t="s">
        <v>39</v>
      </c>
      <c r="N6" s="84"/>
      <c r="O6" s="11" t="s">
        <v>58</v>
      </c>
      <c r="P6" s="71"/>
    </row>
    <row r="7" spans="1:16" ht="13.5">
      <c r="A7" s="87" t="s">
        <v>5</v>
      </c>
      <c r="B7" s="87"/>
      <c r="C7" s="2">
        <v>674419</v>
      </c>
      <c r="D7" s="43">
        <f aca="true" t="shared" si="0" ref="D7:D13">K7+M7</f>
        <v>7473</v>
      </c>
      <c r="E7" s="20">
        <f aca="true" t="shared" si="1" ref="E7:E14">D7*100/C7</f>
        <v>1.108064867686112</v>
      </c>
      <c r="F7" s="20">
        <f>+D7/'2010'!D7</f>
        <v>1.351356238698011</v>
      </c>
      <c r="G7" s="44">
        <f>K7-H21</f>
        <v>5895</v>
      </c>
      <c r="H7" s="5">
        <f aca="true" t="shared" si="2" ref="H7:H14">G7*100/D7</f>
        <v>78.88398233641108</v>
      </c>
      <c r="I7" s="20">
        <f>+G7/'2011'!G7</f>
        <v>1.0393709117195902</v>
      </c>
      <c r="J7" s="20"/>
      <c r="K7" s="43">
        <v>7473</v>
      </c>
      <c r="L7" s="20">
        <f>+K7/'2011'!K7</f>
        <v>1.0199262999863519</v>
      </c>
      <c r="M7" s="43">
        <v>0</v>
      </c>
      <c r="N7" s="5" t="s">
        <v>44</v>
      </c>
      <c r="O7" s="2"/>
      <c r="P7" s="5"/>
    </row>
    <row r="8" spans="1:16" ht="13.5">
      <c r="A8" s="85" t="s">
        <v>6</v>
      </c>
      <c r="B8" s="85"/>
      <c r="C8" s="3">
        <v>592512</v>
      </c>
      <c r="D8" s="35">
        <f>K8+M8+O8</f>
        <v>15180.816</v>
      </c>
      <c r="E8" s="21">
        <f t="shared" si="1"/>
        <v>2.562111147116008</v>
      </c>
      <c r="F8" s="21">
        <f>+D8/'2010'!D8</f>
        <v>1.625488691147195</v>
      </c>
      <c r="G8" s="33">
        <f>D8-D21-O9</f>
        <v>10367.084</v>
      </c>
      <c r="H8" s="6">
        <f t="shared" si="2"/>
        <v>68.29069003932331</v>
      </c>
      <c r="I8" s="21">
        <f>+G8/'2011'!G8</f>
        <v>1.5003250412596898</v>
      </c>
      <c r="J8" s="21"/>
      <c r="K8" s="35">
        <v>8208</v>
      </c>
      <c r="L8" s="21">
        <f>+K8/'2011'!K8</f>
        <v>2.312112676056338</v>
      </c>
      <c r="M8" s="35">
        <f>D24</f>
        <v>4595.484</v>
      </c>
      <c r="N8" s="21">
        <f>+M8/'2011'!M8</f>
        <v>0.9891125140656573</v>
      </c>
      <c r="O8" s="35">
        <f>E26+E28</f>
        <v>2377.332</v>
      </c>
      <c r="P8" s="21">
        <f>+O8/'2011'!O8</f>
        <v>1.2274060019361084</v>
      </c>
    </row>
    <row r="9" spans="1:16" ht="13.5" customHeight="1">
      <c r="A9" s="26"/>
      <c r="B9" s="26" t="s">
        <v>75</v>
      </c>
      <c r="C9" s="3">
        <v>24979</v>
      </c>
      <c r="D9" s="35">
        <f>K9+O9+M9</f>
        <v>1368.8319999999999</v>
      </c>
      <c r="E9" s="21">
        <f>D9*100/C9</f>
        <v>5.479931142159413</v>
      </c>
      <c r="F9" s="21">
        <f>+D9/'2010'!D9</f>
        <v>1.25557879288204</v>
      </c>
      <c r="G9" s="33">
        <v>0</v>
      </c>
      <c r="H9" s="6">
        <v>0</v>
      </c>
      <c r="I9" s="6" t="s">
        <v>44</v>
      </c>
      <c r="J9" s="6"/>
      <c r="K9" s="35">
        <v>400</v>
      </c>
      <c r="L9" s="21">
        <f>+K9/'2011'!K9</f>
        <v>1.0666666666666667</v>
      </c>
      <c r="M9" s="42">
        <v>0</v>
      </c>
      <c r="N9" s="6" t="s">
        <v>44</v>
      </c>
      <c r="O9" s="35">
        <f>E26</f>
        <v>968.832</v>
      </c>
      <c r="P9" s="21">
        <f>+O9/'2011'!O9</f>
        <v>1.1208779766553172</v>
      </c>
    </row>
    <row r="10" spans="1:16" ht="13.5">
      <c r="A10" s="85" t="s">
        <v>7</v>
      </c>
      <c r="B10" s="85"/>
      <c r="C10" s="3">
        <v>1005001</v>
      </c>
      <c r="D10" s="35">
        <f t="shared" si="0"/>
        <v>148139.98799999998</v>
      </c>
      <c r="E10" s="21">
        <f t="shared" si="1"/>
        <v>14.740282646484928</v>
      </c>
      <c r="F10" s="21">
        <f>+D10/'2010'!D10</f>
        <v>1.3331615300091542</v>
      </c>
      <c r="G10" s="33">
        <v>0</v>
      </c>
      <c r="H10" s="6">
        <f t="shared" si="2"/>
        <v>0</v>
      </c>
      <c r="I10" s="6" t="s">
        <v>44</v>
      </c>
      <c r="J10" s="6"/>
      <c r="K10" s="35">
        <v>77430</v>
      </c>
      <c r="L10" s="21">
        <f>+K10/'2011'!K10</f>
        <v>1.2408852705972853</v>
      </c>
      <c r="M10" s="42">
        <f>M14-M13-M12-M11-M8</f>
        <v>70709.98799999998</v>
      </c>
      <c r="N10" s="21">
        <f>+M10/'2011'!M10</f>
        <v>1.0289082225496122</v>
      </c>
      <c r="O10" s="3"/>
      <c r="P10" s="21"/>
    </row>
    <row r="11" spans="1:16" ht="13.5">
      <c r="A11" s="85" t="s">
        <v>8</v>
      </c>
      <c r="B11" s="85"/>
      <c r="C11" s="3">
        <v>705393</v>
      </c>
      <c r="D11" s="35">
        <f t="shared" si="0"/>
        <v>218265</v>
      </c>
      <c r="E11" s="21">
        <f t="shared" si="1"/>
        <v>30.942325767338207</v>
      </c>
      <c r="F11" s="21">
        <f>+D11/'2010'!D11</f>
        <v>1.0993092390307104</v>
      </c>
      <c r="G11" s="33">
        <v>395</v>
      </c>
      <c r="H11" s="6">
        <f t="shared" si="2"/>
        <v>0.18097267083591048</v>
      </c>
      <c r="I11" s="21">
        <f>+G11/'2011'!G11</f>
        <v>1</v>
      </c>
      <c r="J11" s="21"/>
      <c r="K11" s="35">
        <v>71211</v>
      </c>
      <c r="L11" s="21">
        <f>+K11/'2011'!K11</f>
        <v>1.3426664404095254</v>
      </c>
      <c r="M11" s="35">
        <v>147054</v>
      </c>
      <c r="N11" s="21">
        <f>+M11/'2011'!M11</f>
        <v>0.9892116904272596</v>
      </c>
      <c r="O11" s="3"/>
      <c r="P11" s="21"/>
    </row>
    <row r="12" spans="1:16" ht="13.5">
      <c r="A12" s="85" t="s">
        <v>9</v>
      </c>
      <c r="B12" s="85"/>
      <c r="C12" s="3">
        <v>864351</v>
      </c>
      <c r="D12" s="35">
        <f>K12+M12+O12</f>
        <v>15941.82</v>
      </c>
      <c r="E12" s="21">
        <f t="shared" si="1"/>
        <v>1.8443687807383806</v>
      </c>
      <c r="F12" s="21">
        <f>+D12/'2010'!D12</f>
        <v>1.242363047644015</v>
      </c>
      <c r="G12" s="33">
        <f>D12-F21-F24</f>
        <v>12887.605</v>
      </c>
      <c r="H12" s="6">
        <f t="shared" si="2"/>
        <v>80.8414911220927</v>
      </c>
      <c r="I12" s="21">
        <f>+G12/'2011'!G12</f>
        <v>0.938449911103758</v>
      </c>
      <c r="J12" s="21"/>
      <c r="K12" s="35">
        <v>12750</v>
      </c>
      <c r="L12" s="21">
        <f>+K12/'2011'!K12</f>
        <v>0.9922178988326849</v>
      </c>
      <c r="M12" s="35">
        <f>F24+H24</f>
        <v>3191.82</v>
      </c>
      <c r="N12" s="21">
        <f>+M12/'2011'!M12</f>
        <v>1.0048279796151973</v>
      </c>
      <c r="O12" s="3"/>
      <c r="P12" s="6" t="s">
        <v>44</v>
      </c>
    </row>
    <row r="13" spans="1:16" ht="13.5">
      <c r="A13" s="85" t="s">
        <v>10</v>
      </c>
      <c r="B13" s="85"/>
      <c r="C13" s="3">
        <v>191384</v>
      </c>
      <c r="D13" s="35">
        <f t="shared" si="0"/>
        <v>12357.708</v>
      </c>
      <c r="E13" s="21">
        <f t="shared" si="1"/>
        <v>6.45702253061907</v>
      </c>
      <c r="F13" s="21">
        <f>+D13/'2010'!D13</f>
        <v>1.6794699718677375</v>
      </c>
      <c r="G13" s="33">
        <v>67.1</v>
      </c>
      <c r="H13" s="6">
        <f t="shared" si="2"/>
        <v>0.5429809475996681</v>
      </c>
      <c r="I13" s="21">
        <f>+G13/'2011'!G13</f>
        <v>1</v>
      </c>
      <c r="J13" s="21"/>
      <c r="K13" s="35">
        <v>2443</v>
      </c>
      <c r="L13" s="21">
        <f>+K13/'2011'!K13</f>
        <v>1.3460055096418733</v>
      </c>
      <c r="M13" s="35">
        <f>L24</f>
        <v>9914.708</v>
      </c>
      <c r="N13" s="21">
        <f>+M13/'2011'!M13</f>
        <v>0.966123299283021</v>
      </c>
      <c r="O13" s="3"/>
      <c r="P13" s="6"/>
    </row>
    <row r="14" spans="1:16" ht="13.5">
      <c r="A14" s="86" t="s">
        <v>11</v>
      </c>
      <c r="B14" s="86"/>
      <c r="C14" s="4">
        <v>4033060</v>
      </c>
      <c r="D14" s="37">
        <f>K14+M14+O14</f>
        <v>417359.332</v>
      </c>
      <c r="E14" s="22">
        <f t="shared" si="1"/>
        <v>10.348453333201094</v>
      </c>
      <c r="F14" s="22">
        <f>+D14/'2010'!D14</f>
        <v>1.2106990788293013</v>
      </c>
      <c r="G14" s="34">
        <f>SUM(G10:G13)+SUM(G7:G8)</f>
        <v>29611.789</v>
      </c>
      <c r="H14" s="7">
        <f t="shared" si="2"/>
        <v>7.095034597189742</v>
      </c>
      <c r="I14" s="22">
        <f>+G14/'2011'!G14</f>
        <v>1.1058849017028178</v>
      </c>
      <c r="J14" s="22"/>
      <c r="K14" s="37">
        <v>179516</v>
      </c>
      <c r="L14" s="22">
        <f>+K14/'2011'!K14</f>
        <v>1.2733527688520985</v>
      </c>
      <c r="M14" s="37">
        <v>235466</v>
      </c>
      <c r="N14" s="22">
        <f>+M14/'2011'!M14</f>
        <v>1</v>
      </c>
      <c r="O14" s="37">
        <f>SUM(O10:O13)+SUM(O7:O8)</f>
        <v>2377.332</v>
      </c>
      <c r="P14" s="22">
        <f>+O14/'2011'!O14</f>
        <v>1.2274060019361084</v>
      </c>
    </row>
    <row r="15" spans="1:16" ht="13.5">
      <c r="A15" s="1" t="s">
        <v>12</v>
      </c>
      <c r="B15" s="1"/>
      <c r="C15" s="45">
        <f>SUM(C7:C13)-C9</f>
        <v>4033060</v>
      </c>
      <c r="D15" s="45">
        <f>SUM(D7:D13)-D9</f>
        <v>417358.33199999994</v>
      </c>
      <c r="E15" s="1"/>
      <c r="F15" s="1"/>
      <c r="G15" s="45">
        <f>SUM(G7:G13)-G9</f>
        <v>29611.789</v>
      </c>
      <c r="H15" s="1"/>
      <c r="I15" s="1"/>
      <c r="J15" s="1"/>
      <c r="K15" s="45">
        <f>SUM(K7:K13)-K9</f>
        <v>179515</v>
      </c>
      <c r="L15" s="47"/>
      <c r="M15" s="45">
        <f>SUM(M7:M13)-M9</f>
        <v>235466</v>
      </c>
      <c r="N15" s="1"/>
      <c r="O15" s="45">
        <f>SUM(O7:O13)-O9</f>
        <v>2377.332</v>
      </c>
      <c r="P15" s="1"/>
    </row>
    <row r="16" spans="1:14" ht="13.5" customHeight="1">
      <c r="A16" s="82" t="s">
        <v>149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</row>
    <row r="17" spans="1:14" ht="13.5" customHeight="1">
      <c r="A17" s="82" t="s">
        <v>14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</row>
    <row r="18" spans="1:14" ht="15.75" customHeight="1">
      <c r="A18" s="1"/>
      <c r="B18" s="1" t="s">
        <v>53</v>
      </c>
      <c r="C18" s="32" t="s">
        <v>150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19" spans="1:14" ht="13.5" customHeight="1">
      <c r="A19" s="82"/>
      <c r="B19" s="82"/>
      <c r="C19" s="81" t="s">
        <v>151</v>
      </c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</row>
    <row r="20" spans="1:16" ht="13.5" customHeight="1">
      <c r="A20" s="1"/>
      <c r="B20" s="1"/>
      <c r="C20" s="81" t="s">
        <v>141</v>
      </c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1:16" ht="13.5" customHeight="1">
      <c r="A21" s="1"/>
      <c r="B21" s="1"/>
      <c r="C21" s="39" t="s">
        <v>103</v>
      </c>
      <c r="D21" s="39">
        <v>3844.9</v>
      </c>
      <c r="E21" s="39" t="s">
        <v>104</v>
      </c>
      <c r="F21" s="39">
        <v>1159.4</v>
      </c>
      <c r="G21" s="39" t="s">
        <v>122</v>
      </c>
      <c r="H21" s="39">
        <v>1578</v>
      </c>
      <c r="I21" s="39"/>
      <c r="J21" s="39"/>
      <c r="K21" s="39"/>
      <c r="L21" s="39"/>
      <c r="M21" s="39"/>
      <c r="N21" s="39"/>
      <c r="O21" s="39"/>
      <c r="P21" s="39"/>
    </row>
    <row r="22" spans="1:14" ht="13.5" customHeight="1">
      <c r="A22" s="1"/>
      <c r="B22" s="1" t="s">
        <v>26</v>
      </c>
      <c r="C22" s="32" t="s">
        <v>126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</row>
    <row r="23" spans="1:14" ht="13.5" customHeight="1">
      <c r="A23" s="1"/>
      <c r="B23" s="1"/>
      <c r="C23" s="88" t="s">
        <v>152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</row>
    <row r="24" spans="1:14" ht="13.5" customHeight="1">
      <c r="A24" s="1"/>
      <c r="B24" s="1"/>
      <c r="C24" s="1" t="s">
        <v>65</v>
      </c>
      <c r="D24" s="1">
        <v>4595.484</v>
      </c>
      <c r="E24" s="1" t="s">
        <v>104</v>
      </c>
      <c r="F24" s="1">
        <v>1894.815</v>
      </c>
      <c r="G24" s="39" t="s">
        <v>66</v>
      </c>
      <c r="H24" s="1">
        <v>1297.005</v>
      </c>
      <c r="I24" s="1"/>
      <c r="J24" s="1"/>
      <c r="K24" s="1" t="s">
        <v>130</v>
      </c>
      <c r="L24" s="1">
        <v>9914.708</v>
      </c>
      <c r="M24" s="1"/>
      <c r="N24" s="1"/>
    </row>
    <row r="25" ht="13.5">
      <c r="A25" t="s">
        <v>81</v>
      </c>
    </row>
    <row r="26" spans="2:7" ht="13.5">
      <c r="B26" t="s">
        <v>60</v>
      </c>
      <c r="C26" t="s">
        <v>63</v>
      </c>
      <c r="E26">
        <v>968.832</v>
      </c>
      <c r="F26" t="s">
        <v>70</v>
      </c>
      <c r="G26" t="s">
        <v>153</v>
      </c>
    </row>
    <row r="27" ht="13.5">
      <c r="C27" s="32" t="s">
        <v>143</v>
      </c>
    </row>
    <row r="28" spans="2:7" ht="13.5">
      <c r="B28" t="s">
        <v>61</v>
      </c>
      <c r="C28" t="s">
        <v>64</v>
      </c>
      <c r="E28">
        <v>1408.5</v>
      </c>
      <c r="F28" t="s">
        <v>70</v>
      </c>
      <c r="G28" t="s">
        <v>178</v>
      </c>
    </row>
    <row r="29" ht="13.5">
      <c r="C29" s="32" t="s">
        <v>180</v>
      </c>
    </row>
    <row r="30" spans="3:5" ht="13.5">
      <c r="C30" t="s">
        <v>179</v>
      </c>
      <c r="E30" s="49"/>
    </row>
  </sheetData>
  <sheetProtection/>
  <mergeCells count="26">
    <mergeCell ref="M4:N4"/>
    <mergeCell ref="O4:P4"/>
    <mergeCell ref="E5:E6"/>
    <mergeCell ref="F5:F6"/>
    <mergeCell ref="H5:H6"/>
    <mergeCell ref="I5:I6"/>
    <mergeCell ref="L5:L6"/>
    <mergeCell ref="N5:N6"/>
    <mergeCell ref="P5:P6"/>
    <mergeCell ref="K4:L4"/>
    <mergeCell ref="A7:B7"/>
    <mergeCell ref="A8:B8"/>
    <mergeCell ref="A10:B10"/>
    <mergeCell ref="A2:B5"/>
    <mergeCell ref="D3:E3"/>
    <mergeCell ref="G4:H4"/>
    <mergeCell ref="A19:B19"/>
    <mergeCell ref="C19:N19"/>
    <mergeCell ref="C20:P20"/>
    <mergeCell ref="C23:N23"/>
    <mergeCell ref="A11:B11"/>
    <mergeCell ref="A12:B12"/>
    <mergeCell ref="A13:B13"/>
    <mergeCell ref="A14:B14"/>
    <mergeCell ref="A16:N16"/>
    <mergeCell ref="A17:N17"/>
  </mergeCells>
  <printOptions/>
  <pageMargins left="0.7" right="0.7" top="0.75" bottom="0.75" header="0.3" footer="0.3"/>
  <pageSetup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D7" sqref="D7:D14"/>
    </sheetView>
  </sheetViews>
  <sheetFormatPr defaultColWidth="9.00390625" defaultRowHeight="13.5"/>
  <cols>
    <col min="1" max="1" width="4.625" style="0" customWidth="1"/>
    <col min="2" max="2" width="7.375" style="0" customWidth="1"/>
    <col min="3" max="4" width="8.75390625" style="0" customWidth="1"/>
    <col min="5" max="5" width="6.375" style="0" customWidth="1"/>
    <col min="6" max="6" width="5.625" style="0" customWidth="1"/>
    <col min="7" max="7" width="8.125" style="0" customWidth="1"/>
    <col min="8" max="9" width="5.625" style="0" customWidth="1"/>
    <col min="10" max="10" width="1.12109375" style="0" customWidth="1"/>
    <col min="11" max="11" width="8.125" style="0" customWidth="1"/>
    <col min="12" max="12" width="5.625" style="0" customWidth="1"/>
    <col min="13" max="13" width="8.125" style="0" customWidth="1"/>
    <col min="14" max="14" width="5.625" style="0" customWidth="1"/>
    <col min="15" max="15" width="8.125" style="0" customWidth="1"/>
    <col min="16" max="16" width="5.375" style="0" customWidth="1"/>
    <col min="17" max="17" width="10.50390625" style="0" bestFit="1" customWidth="1"/>
  </cols>
  <sheetData>
    <row r="1" ht="13.5">
      <c r="A1" t="s">
        <v>184</v>
      </c>
    </row>
    <row r="2" spans="1:16" ht="13.5">
      <c r="A2" s="90" t="s">
        <v>0</v>
      </c>
      <c r="B2" s="90"/>
      <c r="C2" s="30" t="s">
        <v>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28"/>
      <c r="O2" s="28"/>
      <c r="P2" s="31"/>
    </row>
    <row r="3" spans="1:16" ht="13.5">
      <c r="A3" s="91"/>
      <c r="B3" s="91"/>
      <c r="C3" s="13"/>
      <c r="D3" s="75" t="s">
        <v>2</v>
      </c>
      <c r="E3" s="76"/>
      <c r="F3" s="17"/>
      <c r="G3" s="18"/>
      <c r="H3" s="18"/>
      <c r="I3" s="18"/>
      <c r="J3" s="16"/>
      <c r="K3" s="18"/>
      <c r="L3" s="18"/>
      <c r="M3" s="18"/>
      <c r="N3" s="18"/>
      <c r="O3" s="18"/>
      <c r="P3" s="19"/>
    </row>
    <row r="4" spans="1:16" ht="13.5">
      <c r="A4" s="91"/>
      <c r="B4" s="91"/>
      <c r="C4" s="13"/>
      <c r="D4" s="15"/>
      <c r="E4" s="16"/>
      <c r="F4" s="16"/>
      <c r="G4" s="92" t="s">
        <v>28</v>
      </c>
      <c r="H4" s="93"/>
      <c r="I4" s="29"/>
      <c r="J4" s="16"/>
      <c r="K4" s="79" t="s">
        <v>3</v>
      </c>
      <c r="L4" s="80"/>
      <c r="M4" s="72" t="s">
        <v>4</v>
      </c>
      <c r="N4" s="73"/>
      <c r="O4" s="72" t="s">
        <v>57</v>
      </c>
      <c r="P4" s="73"/>
    </row>
    <row r="5" spans="1:16" ht="13.5" customHeight="1">
      <c r="A5" s="91"/>
      <c r="B5" s="91"/>
      <c r="C5" s="11" t="s">
        <v>43</v>
      </c>
      <c r="D5" s="11" t="s">
        <v>43</v>
      </c>
      <c r="E5" s="70" t="s">
        <v>41</v>
      </c>
      <c r="F5" s="83" t="s">
        <v>181</v>
      </c>
      <c r="G5" s="11" t="s">
        <v>43</v>
      </c>
      <c r="H5" s="70" t="s">
        <v>95</v>
      </c>
      <c r="I5" s="70" t="s">
        <v>181</v>
      </c>
      <c r="J5" s="25"/>
      <c r="K5" s="10" t="s">
        <v>43</v>
      </c>
      <c r="L5" s="83" t="s">
        <v>181</v>
      </c>
      <c r="M5" s="11" t="s">
        <v>43</v>
      </c>
      <c r="N5" s="83" t="s">
        <v>181</v>
      </c>
      <c r="O5" s="11" t="s">
        <v>43</v>
      </c>
      <c r="P5" s="70" t="s">
        <v>181</v>
      </c>
    </row>
    <row r="6" spans="1:16" ht="13.5" customHeight="1">
      <c r="A6" s="40"/>
      <c r="B6" s="40"/>
      <c r="C6" s="11" t="s">
        <v>35</v>
      </c>
      <c r="D6" s="11" t="s">
        <v>36</v>
      </c>
      <c r="E6" s="70"/>
      <c r="F6" s="84"/>
      <c r="G6" s="11" t="s">
        <v>37</v>
      </c>
      <c r="H6" s="70"/>
      <c r="I6" s="71"/>
      <c r="J6" s="10"/>
      <c r="K6" s="11" t="s">
        <v>38</v>
      </c>
      <c r="L6" s="83"/>
      <c r="M6" s="11" t="s">
        <v>39</v>
      </c>
      <c r="N6" s="83"/>
      <c r="O6" s="11" t="s">
        <v>58</v>
      </c>
      <c r="P6" s="71"/>
    </row>
    <row r="7" spans="1:16" ht="13.5">
      <c r="A7" s="87" t="s">
        <v>5</v>
      </c>
      <c r="B7" s="87"/>
      <c r="C7" s="2">
        <v>674419</v>
      </c>
      <c r="D7" s="43">
        <f aca="true" t="shared" si="0" ref="D7:D13">K7+M7</f>
        <v>7445</v>
      </c>
      <c r="E7" s="20">
        <f aca="true" t="shared" si="1" ref="E7:E14">D7*100/C7</f>
        <v>1.103913145981949</v>
      </c>
      <c r="F7" s="21">
        <f>+D7/'2013'!D7</f>
        <v>0.996253178107855</v>
      </c>
      <c r="G7" s="44">
        <f>K7-H21</f>
        <v>5992</v>
      </c>
      <c r="H7" s="5">
        <f aca="true" t="shared" si="2" ref="H7:H14">G7*100/D7</f>
        <v>80.48354600402955</v>
      </c>
      <c r="I7" s="20">
        <f>+G7/'2013'!G7</f>
        <v>1.0164546225614928</v>
      </c>
      <c r="J7" s="20"/>
      <c r="K7" s="43">
        <v>7445</v>
      </c>
      <c r="L7" s="20">
        <f>+K7/'2013'!K7</f>
        <v>0.996253178107855</v>
      </c>
      <c r="M7" s="43">
        <v>0</v>
      </c>
      <c r="N7" s="5" t="s">
        <v>44</v>
      </c>
      <c r="O7" s="2"/>
      <c r="P7" s="5"/>
    </row>
    <row r="8" spans="1:16" ht="13.5">
      <c r="A8" s="85" t="s">
        <v>6</v>
      </c>
      <c r="B8" s="85"/>
      <c r="C8" s="3">
        <v>592512</v>
      </c>
      <c r="D8" s="35">
        <f>K8+M8+O8</f>
        <v>20083.535</v>
      </c>
      <c r="E8" s="21">
        <f t="shared" si="1"/>
        <v>3.389557511071506</v>
      </c>
      <c r="F8" s="21">
        <f>+D8/'2013'!D8</f>
        <v>1.322954905717848</v>
      </c>
      <c r="G8" s="33">
        <f>D8-D21-O9-D24</f>
        <v>11565.144999999999</v>
      </c>
      <c r="H8" s="6">
        <f t="shared" si="2"/>
        <v>57.58520599087759</v>
      </c>
      <c r="I8" s="21">
        <f>+G8/'2013'!G8</f>
        <v>1.1155639329246294</v>
      </c>
      <c r="J8" s="21"/>
      <c r="K8" s="35">
        <v>8238</v>
      </c>
      <c r="L8" s="21">
        <f>+K8/'2013'!K8</f>
        <v>1.003654970760234</v>
      </c>
      <c r="M8" s="35">
        <v>10588</v>
      </c>
      <c r="N8" s="21">
        <f>+M8/'2013'!M8</f>
        <v>2.3040010584304067</v>
      </c>
      <c r="O8" s="35">
        <f>E26</f>
        <v>1257.535</v>
      </c>
      <c r="P8" s="21">
        <f>+O8/'2013'!O8</f>
        <v>0.5289690291469598</v>
      </c>
    </row>
    <row r="9" spans="1:16" ht="13.5" customHeight="1">
      <c r="A9" s="26"/>
      <c r="B9" s="26" t="s">
        <v>75</v>
      </c>
      <c r="C9" s="3">
        <v>24979</v>
      </c>
      <c r="D9" s="35">
        <f>K9+O9+M9</f>
        <v>1651.535</v>
      </c>
      <c r="E9" s="21">
        <f>D9*100/C9</f>
        <v>6.611693822811161</v>
      </c>
      <c r="F9" s="21">
        <f>+D9/'2013'!D9</f>
        <v>1.20652863170937</v>
      </c>
      <c r="G9" s="33">
        <v>0</v>
      </c>
      <c r="H9" s="6">
        <v>0</v>
      </c>
      <c r="I9" s="6" t="s">
        <v>44</v>
      </c>
      <c r="J9" s="6"/>
      <c r="K9" s="35">
        <v>394</v>
      </c>
      <c r="L9" s="21">
        <f>+K9/'2013'!K9</f>
        <v>0.985</v>
      </c>
      <c r="M9" s="42">
        <v>0</v>
      </c>
      <c r="N9" s="6" t="s">
        <v>44</v>
      </c>
      <c r="O9" s="35">
        <f>E26</f>
        <v>1257.535</v>
      </c>
      <c r="P9" s="21">
        <f>+O9/'2013'!O9</f>
        <v>1.2979907765226584</v>
      </c>
    </row>
    <row r="10" spans="1:16" ht="13.5">
      <c r="A10" s="85" t="s">
        <v>7</v>
      </c>
      <c r="B10" s="85"/>
      <c r="C10" s="3">
        <v>1005001</v>
      </c>
      <c r="D10" s="35">
        <f t="shared" si="0"/>
        <v>173756</v>
      </c>
      <c r="E10" s="21">
        <f t="shared" si="1"/>
        <v>17.289137025734302</v>
      </c>
      <c r="F10" s="21">
        <f>+D10/'2013'!D10</f>
        <v>1.1729176054746273</v>
      </c>
      <c r="G10" s="33">
        <v>0</v>
      </c>
      <c r="H10" s="6">
        <f t="shared" si="2"/>
        <v>0</v>
      </c>
      <c r="I10" s="6" t="s">
        <v>44</v>
      </c>
      <c r="J10" s="6"/>
      <c r="K10" s="35">
        <v>88770</v>
      </c>
      <c r="L10" s="21">
        <f>+K10/'2013'!K10</f>
        <v>1.1464548624564121</v>
      </c>
      <c r="M10" s="42">
        <v>84986</v>
      </c>
      <c r="N10" s="21">
        <f>+M10/'2013'!M10</f>
        <v>1.2018952683176813</v>
      </c>
      <c r="O10" s="3"/>
      <c r="P10" s="21"/>
    </row>
    <row r="11" spans="1:16" ht="13.5">
      <c r="A11" s="85" t="s">
        <v>8</v>
      </c>
      <c r="B11" s="85"/>
      <c r="C11" s="3">
        <v>705393</v>
      </c>
      <c r="D11" s="35">
        <f t="shared" si="0"/>
        <v>222466</v>
      </c>
      <c r="E11" s="21">
        <f t="shared" si="1"/>
        <v>31.537880302186156</v>
      </c>
      <c r="F11" s="21">
        <f>+D11/'2013'!D11</f>
        <v>1.0192472453210546</v>
      </c>
      <c r="G11" s="33">
        <v>395</v>
      </c>
      <c r="H11" s="6">
        <f t="shared" si="2"/>
        <v>0.17755522192155207</v>
      </c>
      <c r="I11" s="21">
        <f>+G11/'2013'!G11</f>
        <v>1</v>
      </c>
      <c r="J11" s="21"/>
      <c r="K11" s="35">
        <v>64845</v>
      </c>
      <c r="L11" s="21">
        <f>+K11/'2013'!K11</f>
        <v>0.9106036988667481</v>
      </c>
      <c r="M11" s="35">
        <v>157621</v>
      </c>
      <c r="N11" s="21">
        <f>+M11/'2013'!M11</f>
        <v>1.0718579569409876</v>
      </c>
      <c r="O11" s="3"/>
      <c r="P11" s="21"/>
    </row>
    <row r="12" spans="1:16" ht="13.5">
      <c r="A12" s="85" t="s">
        <v>9</v>
      </c>
      <c r="B12" s="85"/>
      <c r="C12" s="3">
        <v>864351</v>
      </c>
      <c r="D12" s="35">
        <f>K12+M12+O12</f>
        <v>17967</v>
      </c>
      <c r="E12" s="21">
        <f t="shared" si="1"/>
        <v>2.0786694294331816</v>
      </c>
      <c r="F12" s="21">
        <f>+D12/'2013'!D12</f>
        <v>1.127035683504142</v>
      </c>
      <c r="G12" s="33">
        <f>D12-F21-F24</f>
        <v>13665.651</v>
      </c>
      <c r="H12" s="6">
        <f t="shared" si="2"/>
        <v>76.05972616463517</v>
      </c>
      <c r="I12" s="21">
        <f>+G12/'2013'!G12</f>
        <v>1.0603716516761648</v>
      </c>
      <c r="J12" s="21"/>
      <c r="K12" s="35">
        <v>13229</v>
      </c>
      <c r="L12" s="21">
        <f>+K12/'2013'!K12</f>
        <v>1.0375686274509803</v>
      </c>
      <c r="M12" s="35">
        <v>4738</v>
      </c>
      <c r="N12" s="21">
        <f>+M12/'2013'!M12</f>
        <v>1.4844195474682156</v>
      </c>
      <c r="O12" s="3"/>
      <c r="P12" s="6" t="s">
        <v>44</v>
      </c>
    </row>
    <row r="13" spans="1:16" ht="13.5">
      <c r="A13" s="85" t="s">
        <v>10</v>
      </c>
      <c r="B13" s="85"/>
      <c r="C13" s="3">
        <v>191384</v>
      </c>
      <c r="D13" s="35">
        <f t="shared" si="0"/>
        <v>12789</v>
      </c>
      <c r="E13" s="21">
        <f t="shared" si="1"/>
        <v>6.682376792208335</v>
      </c>
      <c r="F13" s="21">
        <f>+D13/'2013'!D13</f>
        <v>1.0349006466247623</v>
      </c>
      <c r="G13" s="33">
        <v>67.1</v>
      </c>
      <c r="H13" s="6">
        <f t="shared" si="2"/>
        <v>0.5246696379701306</v>
      </c>
      <c r="I13" s="21">
        <f>+G13/'2013'!G13</f>
        <v>1</v>
      </c>
      <c r="J13" s="21"/>
      <c r="K13" s="35">
        <v>2391</v>
      </c>
      <c r="L13" s="21">
        <f>+K13/'2013'!K13</f>
        <v>0.9787146950470733</v>
      </c>
      <c r="M13" s="35">
        <v>10398</v>
      </c>
      <c r="N13" s="21">
        <f>+M13/'2013'!M13</f>
        <v>1.0487449554742307</v>
      </c>
      <c r="O13" s="3"/>
      <c r="P13" s="6"/>
    </row>
    <row r="14" spans="1:16" ht="13.5">
      <c r="A14" s="86" t="s">
        <v>11</v>
      </c>
      <c r="B14" s="86"/>
      <c r="C14" s="4">
        <v>4033060</v>
      </c>
      <c r="D14" s="37">
        <f>K14+M14+O14</f>
        <v>454506.535</v>
      </c>
      <c r="E14" s="22">
        <f t="shared" si="1"/>
        <v>11.269520785706138</v>
      </c>
      <c r="F14" s="22">
        <f>+D14/'2013'!D14</f>
        <v>1.089005325032483</v>
      </c>
      <c r="G14" s="34">
        <f>SUM(G10:G13)+SUM(G7:G8)</f>
        <v>31684.895999999997</v>
      </c>
      <c r="H14" s="7">
        <f t="shared" si="2"/>
        <v>6.9712740213955335</v>
      </c>
      <c r="I14" s="22">
        <f>+G14/'2013'!G14</f>
        <v>1.0700095154669647</v>
      </c>
      <c r="J14" s="22"/>
      <c r="K14" s="37">
        <v>184918</v>
      </c>
      <c r="L14" s="22">
        <f>+K14/'2013'!K14</f>
        <v>1.0300920252233785</v>
      </c>
      <c r="M14" s="37">
        <v>268331</v>
      </c>
      <c r="N14" s="22">
        <f>+M14/'2013'!M14</f>
        <v>1.1395742909804387</v>
      </c>
      <c r="O14" s="37">
        <f>SUM(O10:O13)+SUM(O7:O8)</f>
        <v>1257.535</v>
      </c>
      <c r="P14" s="22">
        <f>+O14/'2011'!O14</f>
        <v>0.6492597612132947</v>
      </c>
    </row>
    <row r="15" spans="1:16" ht="13.5">
      <c r="A15" s="1" t="s">
        <v>12</v>
      </c>
      <c r="B15" s="1"/>
      <c r="C15" s="45">
        <f>SUM(C7:C13)-C9</f>
        <v>4033060</v>
      </c>
      <c r="D15" s="45">
        <f>SUM(D7:D13)-D9</f>
        <v>454506.53500000003</v>
      </c>
      <c r="E15" s="1"/>
      <c r="F15" s="1"/>
      <c r="G15" s="45">
        <f>SUM(G7:G13)-G9</f>
        <v>31684.895999999993</v>
      </c>
      <c r="H15" s="1"/>
      <c r="I15" s="1"/>
      <c r="J15" s="1"/>
      <c r="K15" s="45">
        <f>SUM(K7:K13)-K9</f>
        <v>184918</v>
      </c>
      <c r="L15" s="47"/>
      <c r="M15" s="45">
        <f>SUM(M7:M13)-M9</f>
        <v>268331</v>
      </c>
      <c r="N15" s="1"/>
      <c r="O15" s="45">
        <f>SUM(O7:O13)-O9</f>
        <v>1257.535</v>
      </c>
      <c r="P15" s="1"/>
    </row>
    <row r="16" spans="1:14" ht="13.5" customHeight="1">
      <c r="A16" s="82" t="s">
        <v>149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</row>
    <row r="17" spans="1:14" ht="13.5" customHeight="1">
      <c r="A17" s="82" t="s">
        <v>14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</row>
    <row r="18" spans="1:14" ht="15.75" customHeight="1">
      <c r="A18" s="1"/>
      <c r="B18" s="1" t="s">
        <v>53</v>
      </c>
      <c r="C18" s="32" t="s">
        <v>182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19" spans="1:14" ht="13.5" customHeight="1">
      <c r="A19" s="82"/>
      <c r="B19" s="82"/>
      <c r="C19" s="81" t="s">
        <v>183</v>
      </c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</row>
    <row r="20" spans="1:16" ht="13.5" customHeight="1">
      <c r="A20" s="1"/>
      <c r="B20" s="1"/>
      <c r="C20" s="81" t="s">
        <v>141</v>
      </c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1:16" ht="13.5" customHeight="1">
      <c r="A21" s="1"/>
      <c r="B21" s="1"/>
      <c r="C21" s="39" t="s">
        <v>103</v>
      </c>
      <c r="D21" s="39">
        <v>1945.4</v>
      </c>
      <c r="E21" s="39" t="s">
        <v>104</v>
      </c>
      <c r="F21" s="39">
        <v>2370</v>
      </c>
      <c r="G21" s="39" t="s">
        <v>122</v>
      </c>
      <c r="H21" s="39">
        <v>1453</v>
      </c>
      <c r="I21" s="39"/>
      <c r="J21" s="39"/>
      <c r="K21" s="39"/>
      <c r="L21" s="39"/>
      <c r="M21" s="39"/>
      <c r="N21" s="39"/>
      <c r="O21" s="39"/>
      <c r="P21" s="39"/>
    </row>
    <row r="22" spans="1:14" ht="13.5" customHeight="1">
      <c r="A22" s="1"/>
      <c r="B22" s="1" t="s">
        <v>26</v>
      </c>
      <c r="C22" s="32" t="s">
        <v>185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</row>
    <row r="23" spans="1:14" ht="13.5" customHeight="1">
      <c r="A23" s="1"/>
      <c r="B23" s="1"/>
      <c r="C23" s="88" t="s">
        <v>188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</row>
    <row r="24" spans="1:14" ht="13.5" customHeight="1">
      <c r="A24" s="1"/>
      <c r="B24" s="1"/>
      <c r="C24" s="1" t="s">
        <v>186</v>
      </c>
      <c r="D24" s="1">
        <v>5315.455</v>
      </c>
      <c r="E24" s="1" t="s">
        <v>104</v>
      </c>
      <c r="F24" s="1">
        <v>1931.349</v>
      </c>
      <c r="G24" s="39" t="s">
        <v>66</v>
      </c>
      <c r="H24" s="1">
        <v>2446</v>
      </c>
      <c r="I24" s="1"/>
      <c r="J24" s="1"/>
      <c r="K24" s="1" t="s">
        <v>130</v>
      </c>
      <c r="L24" s="1">
        <v>10398.358</v>
      </c>
      <c r="M24" s="1"/>
      <c r="N24" s="1"/>
    </row>
    <row r="25" ht="13.5">
      <c r="A25" t="s">
        <v>81</v>
      </c>
    </row>
    <row r="26" spans="2:7" ht="13.5">
      <c r="B26" t="s">
        <v>60</v>
      </c>
      <c r="C26" t="s">
        <v>63</v>
      </c>
      <c r="E26">
        <v>1257.535</v>
      </c>
      <c r="F26" t="s">
        <v>70</v>
      </c>
      <c r="G26" t="s">
        <v>187</v>
      </c>
    </row>
    <row r="27" ht="13.5">
      <c r="C27" s="32" t="s">
        <v>143</v>
      </c>
    </row>
    <row r="29" ht="13.5">
      <c r="C29" s="32"/>
    </row>
    <row r="30" ht="13.5">
      <c r="E30" s="49"/>
    </row>
  </sheetData>
  <sheetProtection/>
  <mergeCells count="26">
    <mergeCell ref="A19:B19"/>
    <mergeCell ref="C19:N19"/>
    <mergeCell ref="C20:P20"/>
    <mergeCell ref="C23:N23"/>
    <mergeCell ref="A11:B11"/>
    <mergeCell ref="A12:B12"/>
    <mergeCell ref="A13:B13"/>
    <mergeCell ref="A14:B14"/>
    <mergeCell ref="A16:N16"/>
    <mergeCell ref="A17:N17"/>
    <mergeCell ref="A7:B7"/>
    <mergeCell ref="A8:B8"/>
    <mergeCell ref="A10:B10"/>
    <mergeCell ref="A2:B5"/>
    <mergeCell ref="D3:E3"/>
    <mergeCell ref="G4:H4"/>
    <mergeCell ref="M4:N4"/>
    <mergeCell ref="O4:P4"/>
    <mergeCell ref="E5:E6"/>
    <mergeCell ref="F5:F6"/>
    <mergeCell ref="H5:H6"/>
    <mergeCell ref="I5:I6"/>
    <mergeCell ref="L5:L6"/>
    <mergeCell ref="N5:N6"/>
    <mergeCell ref="P5:P6"/>
    <mergeCell ref="K4:L4"/>
  </mergeCells>
  <hyperlinks>
    <hyperlink ref="C18" r:id="rId1" display="https://ic.fsc.org/facts-figures.839.htm"/>
    <hyperlink ref="C22" r:id="rId2" display="http://www.pefc.org/about-pefc/who-we-are/facts-a-figures"/>
  </hyperlinks>
  <printOptions/>
  <pageMargins left="0.7" right="0.7" top="0.75" bottom="0.75" header="0.3" footer="0.3"/>
  <pageSetup orientation="landscape" paperSize="9" r:id="rId5"/>
  <legacyDrawing r:id="rId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D9" sqref="D9"/>
    </sheetView>
  </sheetViews>
  <sheetFormatPr defaultColWidth="9.00390625" defaultRowHeight="13.5"/>
  <cols>
    <col min="1" max="1" width="4.625" style="0" customWidth="1"/>
    <col min="2" max="2" width="7.375" style="0" customWidth="1"/>
    <col min="3" max="4" width="8.75390625" style="0" customWidth="1"/>
    <col min="5" max="5" width="6.375" style="0" customWidth="1"/>
    <col min="6" max="6" width="5.625" style="0" customWidth="1"/>
    <col min="7" max="7" width="8.125" style="0" customWidth="1"/>
    <col min="8" max="9" width="5.625" style="0" customWidth="1"/>
    <col min="10" max="10" width="1.12109375" style="0" customWidth="1"/>
    <col min="11" max="11" width="8.125" style="0" customWidth="1"/>
    <col min="12" max="12" width="5.625" style="0" customWidth="1"/>
    <col min="13" max="13" width="8.125" style="0" customWidth="1"/>
    <col min="14" max="14" width="5.625" style="0" customWidth="1"/>
    <col min="15" max="15" width="8.125" style="0" customWidth="1"/>
    <col min="16" max="16" width="5.375" style="0" customWidth="1"/>
    <col min="17" max="17" width="10.50390625" style="0" bestFit="1" customWidth="1"/>
  </cols>
  <sheetData>
    <row r="1" ht="13.5">
      <c r="A1" t="s">
        <v>189</v>
      </c>
    </row>
    <row r="2" spans="1:16" ht="13.5">
      <c r="A2" s="90" t="s">
        <v>0</v>
      </c>
      <c r="B2" s="90"/>
      <c r="C2" s="30" t="s">
        <v>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28"/>
      <c r="O2" s="28"/>
      <c r="P2" s="31"/>
    </row>
    <row r="3" spans="1:16" ht="13.5">
      <c r="A3" s="91"/>
      <c r="B3" s="91"/>
      <c r="C3" s="13"/>
      <c r="D3" s="75" t="s">
        <v>2</v>
      </c>
      <c r="E3" s="76"/>
      <c r="F3" s="17"/>
      <c r="G3" s="18"/>
      <c r="H3" s="18"/>
      <c r="I3" s="18"/>
      <c r="J3" s="16"/>
      <c r="K3" s="18"/>
      <c r="L3" s="18"/>
      <c r="M3" s="18"/>
      <c r="N3" s="18"/>
      <c r="O3" s="18"/>
      <c r="P3" s="19"/>
    </row>
    <row r="4" spans="1:16" ht="13.5">
      <c r="A4" s="91"/>
      <c r="B4" s="91"/>
      <c r="C4" s="13"/>
      <c r="D4" s="15"/>
      <c r="E4" s="16"/>
      <c r="F4" s="16"/>
      <c r="G4" s="92" t="s">
        <v>28</v>
      </c>
      <c r="H4" s="93"/>
      <c r="I4" s="29"/>
      <c r="J4" s="16"/>
      <c r="K4" s="79" t="s">
        <v>3</v>
      </c>
      <c r="L4" s="80"/>
      <c r="M4" s="72" t="s">
        <v>4</v>
      </c>
      <c r="N4" s="73"/>
      <c r="O4" s="72" t="s">
        <v>57</v>
      </c>
      <c r="P4" s="73"/>
    </row>
    <row r="5" spans="1:16" ht="13.5" customHeight="1">
      <c r="A5" s="91"/>
      <c r="B5" s="91"/>
      <c r="C5" s="11" t="s">
        <v>43</v>
      </c>
      <c r="D5" s="11" t="s">
        <v>43</v>
      </c>
      <c r="E5" s="70" t="s">
        <v>41</v>
      </c>
      <c r="F5" s="83" t="s">
        <v>181</v>
      </c>
      <c r="G5" s="11" t="s">
        <v>43</v>
      </c>
      <c r="H5" s="70" t="s">
        <v>95</v>
      </c>
      <c r="I5" s="70" t="s">
        <v>181</v>
      </c>
      <c r="J5" s="25"/>
      <c r="K5" s="10" t="s">
        <v>43</v>
      </c>
      <c r="L5" s="83" t="s">
        <v>181</v>
      </c>
      <c r="M5" s="11" t="s">
        <v>43</v>
      </c>
      <c r="N5" s="83" t="s">
        <v>181</v>
      </c>
      <c r="O5" s="11" t="s">
        <v>43</v>
      </c>
      <c r="P5" s="70" t="s">
        <v>181</v>
      </c>
    </row>
    <row r="6" spans="1:16" ht="13.5" customHeight="1">
      <c r="A6" s="40"/>
      <c r="B6" s="40"/>
      <c r="C6" s="11" t="s">
        <v>35</v>
      </c>
      <c r="D6" s="8" t="s">
        <v>36</v>
      </c>
      <c r="E6" s="70"/>
      <c r="F6" s="84"/>
      <c r="G6" s="11" t="s">
        <v>37</v>
      </c>
      <c r="H6" s="70"/>
      <c r="I6" s="71"/>
      <c r="J6" s="10"/>
      <c r="K6" s="11" t="s">
        <v>38</v>
      </c>
      <c r="L6" s="83"/>
      <c r="M6" s="11" t="s">
        <v>39</v>
      </c>
      <c r="N6" s="83"/>
      <c r="O6" s="11" t="s">
        <v>58</v>
      </c>
      <c r="P6" s="71"/>
    </row>
    <row r="7" spans="1:16" ht="13.5">
      <c r="A7" s="87" t="s">
        <v>5</v>
      </c>
      <c r="B7" s="87"/>
      <c r="C7" s="2">
        <v>674419</v>
      </c>
      <c r="D7" s="35">
        <f aca="true" t="shared" si="0" ref="D7:D13">K7+M7</f>
        <v>7596</v>
      </c>
      <c r="E7" s="20">
        <f aca="true" t="shared" si="1" ref="E7:E14">D7*100/C7</f>
        <v>1.1263027880294</v>
      </c>
      <c r="F7" s="21">
        <f>+D7/'2015'!D7</f>
        <v>1.0202820685023506</v>
      </c>
      <c r="G7" s="44">
        <f>K7-H21</f>
        <v>6143</v>
      </c>
      <c r="H7" s="5">
        <f aca="true" t="shared" si="2" ref="H7:H14">G7*100/D7</f>
        <v>80.87151132174829</v>
      </c>
      <c r="I7" s="21">
        <f>+G7/'2015'!G7</f>
        <v>1.025200267022697</v>
      </c>
      <c r="J7" s="20"/>
      <c r="K7" s="43">
        <v>7596</v>
      </c>
      <c r="L7" s="20">
        <f>+K7/'2015'!K7</f>
        <v>1.0202820685023506</v>
      </c>
      <c r="M7" s="43">
        <v>0</v>
      </c>
      <c r="N7" s="5" t="s">
        <v>44</v>
      </c>
      <c r="O7" s="2"/>
      <c r="P7" s="5"/>
    </row>
    <row r="8" spans="1:16" ht="13.5">
      <c r="A8" s="85" t="s">
        <v>6</v>
      </c>
      <c r="B8" s="85"/>
      <c r="C8" s="3">
        <v>592512</v>
      </c>
      <c r="D8" s="35">
        <f>K8+M8+O8</f>
        <v>20085</v>
      </c>
      <c r="E8" s="21">
        <f t="shared" si="1"/>
        <v>3.3898047634478288</v>
      </c>
      <c r="F8" s="21">
        <f>+D8/'2015'!D8</f>
        <v>1.0000729453256112</v>
      </c>
      <c r="G8" s="33">
        <f>D8-D21-O9-D24</f>
        <v>11245.144999999999</v>
      </c>
      <c r="H8" s="6">
        <f t="shared" si="2"/>
        <v>55.98777694797111</v>
      </c>
      <c r="I8" s="21">
        <f>+G8/'2015'!G8</f>
        <v>0.9723306538742056</v>
      </c>
      <c r="J8" s="21"/>
      <c r="K8" s="35">
        <v>8345</v>
      </c>
      <c r="L8" s="21">
        <f>+K8/'2015'!K8</f>
        <v>1.012988589463462</v>
      </c>
      <c r="M8" s="35">
        <v>11740</v>
      </c>
      <c r="N8" s="21">
        <f>+M8/'2015'!M8</f>
        <v>1.1088024178315075</v>
      </c>
      <c r="O8" s="35"/>
      <c r="P8" s="21">
        <f>+O8/'2013'!O8</f>
        <v>0</v>
      </c>
    </row>
    <row r="9" spans="1:16" ht="13.5" customHeight="1">
      <c r="A9" s="26"/>
      <c r="B9" s="26" t="s">
        <v>75</v>
      </c>
      <c r="C9" s="3">
        <v>24979</v>
      </c>
      <c r="D9" s="35">
        <f>K9+O9</f>
        <v>1975</v>
      </c>
      <c r="E9" s="21">
        <f>D9*100/C9</f>
        <v>7.9066415789262985</v>
      </c>
      <c r="F9" s="21">
        <f>+D9/'2015'!D9</f>
        <v>1.1958571874044448</v>
      </c>
      <c r="G9" s="33">
        <v>0</v>
      </c>
      <c r="H9" s="6">
        <v>0</v>
      </c>
      <c r="I9" s="6" t="s">
        <v>44</v>
      </c>
      <c r="J9" s="6"/>
      <c r="K9" s="35">
        <v>396</v>
      </c>
      <c r="L9" s="21">
        <f>+K9/'2015'!K9</f>
        <v>1.0050761421319796</v>
      </c>
      <c r="M9" s="42">
        <v>24</v>
      </c>
      <c r="N9" s="6" t="s">
        <v>44</v>
      </c>
      <c r="O9" s="35">
        <v>1579</v>
      </c>
      <c r="P9" s="21">
        <f>+O9/'2015'!O9</f>
        <v>1.2556310559944652</v>
      </c>
    </row>
    <row r="10" spans="1:16" ht="13.5">
      <c r="A10" s="85" t="s">
        <v>7</v>
      </c>
      <c r="B10" s="85"/>
      <c r="C10" s="3">
        <v>1005001</v>
      </c>
      <c r="D10" s="35">
        <f t="shared" si="0"/>
        <v>188706</v>
      </c>
      <c r="E10" s="21">
        <f t="shared" si="1"/>
        <v>18.77669773462912</v>
      </c>
      <c r="F10" s="21">
        <f>+D10/'2015'!D10</f>
        <v>1.0860401942954487</v>
      </c>
      <c r="G10" s="33">
        <v>0</v>
      </c>
      <c r="H10" s="6">
        <f t="shared" si="2"/>
        <v>0</v>
      </c>
      <c r="I10" s="6" t="s">
        <v>44</v>
      </c>
      <c r="J10" s="6"/>
      <c r="K10" s="35">
        <v>95076</v>
      </c>
      <c r="L10" s="21">
        <f>+K10/'2015'!K10</f>
        <v>1.0710375126732004</v>
      </c>
      <c r="M10" s="42">
        <v>93630</v>
      </c>
      <c r="N10" s="21">
        <f>+M10/'2015'!M10</f>
        <v>1.1017108700256513</v>
      </c>
      <c r="O10" s="3"/>
      <c r="P10" s="21"/>
    </row>
    <row r="11" spans="1:16" ht="13.5">
      <c r="A11" s="85" t="s">
        <v>8</v>
      </c>
      <c r="B11" s="85"/>
      <c r="C11" s="3">
        <v>705393</v>
      </c>
      <c r="D11" s="35">
        <f t="shared" si="0"/>
        <v>233578</v>
      </c>
      <c r="E11" s="21">
        <f t="shared" si="1"/>
        <v>33.113172373414535</v>
      </c>
      <c r="F11" s="21">
        <f>+D11/'2015'!D11</f>
        <v>1.0499492057213238</v>
      </c>
      <c r="G11" s="33">
        <v>395</v>
      </c>
      <c r="H11" s="6">
        <f t="shared" si="2"/>
        <v>0.16910839205747116</v>
      </c>
      <c r="I11" s="21">
        <f>+G11/'2015'!G11</f>
        <v>1</v>
      </c>
      <c r="J11" s="21"/>
      <c r="K11" s="35">
        <v>69212</v>
      </c>
      <c r="L11" s="21">
        <f>+K11/'2015'!K11</f>
        <v>1.067345207803223</v>
      </c>
      <c r="M11" s="35">
        <v>164366</v>
      </c>
      <c r="N11" s="21">
        <f>+M11/'2015'!M11</f>
        <v>1.0427925213010956</v>
      </c>
      <c r="O11" s="3"/>
      <c r="P11" s="21"/>
    </row>
    <row r="12" spans="1:16" ht="13.5">
      <c r="A12" s="85" t="s">
        <v>9</v>
      </c>
      <c r="B12" s="85"/>
      <c r="C12" s="3">
        <v>864351</v>
      </c>
      <c r="D12" s="35">
        <f>K12+M12+O12</f>
        <v>18641</v>
      </c>
      <c r="E12" s="21">
        <f t="shared" si="1"/>
        <v>2.1566470103002136</v>
      </c>
      <c r="F12" s="21">
        <f>+D12/'2015'!D12</f>
        <v>1.0375132186786886</v>
      </c>
      <c r="G12" s="33">
        <f>D12-F21-F24</f>
        <v>14339.651</v>
      </c>
      <c r="H12" s="6">
        <f t="shared" si="2"/>
        <v>76.92533125905263</v>
      </c>
      <c r="I12" s="21">
        <f>+G12/'2015'!G12</f>
        <v>1.049320738543667</v>
      </c>
      <c r="J12" s="21"/>
      <c r="K12" s="35">
        <v>13387</v>
      </c>
      <c r="L12" s="21">
        <f>+K12/'2015'!K12</f>
        <v>1.0119434575553707</v>
      </c>
      <c r="M12" s="35">
        <v>5254</v>
      </c>
      <c r="N12" s="21">
        <f>+M12/'2015'!M12</f>
        <v>1.1089067116926974</v>
      </c>
      <c r="O12" s="3"/>
      <c r="P12" s="6" t="s">
        <v>44</v>
      </c>
    </row>
    <row r="13" spans="1:16" ht="13.5">
      <c r="A13" s="85" t="s">
        <v>10</v>
      </c>
      <c r="B13" s="85"/>
      <c r="C13" s="3">
        <v>191384</v>
      </c>
      <c r="D13" s="35">
        <f t="shared" si="0"/>
        <v>29248</v>
      </c>
      <c r="E13" s="21">
        <f t="shared" si="1"/>
        <v>15.282364251975087</v>
      </c>
      <c r="F13" s="21">
        <f>+D13/'2015'!D13</f>
        <v>2.2869653608569864</v>
      </c>
      <c r="G13" s="33">
        <v>67.1</v>
      </c>
      <c r="H13" s="6">
        <f t="shared" si="2"/>
        <v>0.22941739606126912</v>
      </c>
      <c r="I13" s="21">
        <f>+G13/'2015'!G13</f>
        <v>1</v>
      </c>
      <c r="J13" s="21"/>
      <c r="K13" s="35">
        <v>2669</v>
      </c>
      <c r="L13" s="21">
        <f>+K13/'2015'!K13</f>
        <v>1.1162693433709745</v>
      </c>
      <c r="M13" s="35">
        <v>26579</v>
      </c>
      <c r="N13" s="21">
        <f>+M13/'2015'!M13</f>
        <v>2.5561646470475092</v>
      </c>
      <c r="O13" s="3"/>
      <c r="P13" s="6"/>
    </row>
    <row r="14" spans="1:16" ht="13.5">
      <c r="A14" s="86" t="s">
        <v>11</v>
      </c>
      <c r="B14" s="86"/>
      <c r="C14" s="4">
        <v>4033060</v>
      </c>
      <c r="D14" s="37">
        <f>K14+M14+O14</f>
        <v>497855</v>
      </c>
      <c r="E14" s="22">
        <f t="shared" si="1"/>
        <v>12.344348955879655</v>
      </c>
      <c r="F14" s="22">
        <f>+D14/'2015'!D14</f>
        <v>1.0953747892755823</v>
      </c>
      <c r="G14" s="34">
        <f>SUM(G10:G13)+SUM(G7:G8)</f>
        <v>32189.895999999997</v>
      </c>
      <c r="H14" s="7">
        <f t="shared" si="2"/>
        <v>6.465717126472566</v>
      </c>
      <c r="I14" s="22">
        <f>+G14/'2015'!G14</f>
        <v>1.0159381933903144</v>
      </c>
      <c r="J14" s="22"/>
      <c r="K14" s="37">
        <v>196285</v>
      </c>
      <c r="L14" s="22">
        <f>+K14/'2015'!K14</f>
        <v>1.0614704896224272</v>
      </c>
      <c r="M14" s="37">
        <v>301570</v>
      </c>
      <c r="N14" s="22">
        <f>+M14/'2015'!M14</f>
        <v>1.1238731268470656</v>
      </c>
      <c r="O14" s="37">
        <f>SUM(O10:O13)+SUM(O7:O8)</f>
        <v>0</v>
      </c>
      <c r="P14" s="22">
        <f>+O14/'2011'!O14</f>
        <v>0</v>
      </c>
    </row>
    <row r="15" spans="1:16" ht="13.5">
      <c r="A15" s="1" t="s">
        <v>12</v>
      </c>
      <c r="B15" s="1"/>
      <c r="C15" s="45">
        <f>SUM(C7:C13)-C9</f>
        <v>4033060</v>
      </c>
      <c r="D15" s="45">
        <f>SUM(D7:D13)-D9</f>
        <v>497854</v>
      </c>
      <c r="E15" s="1"/>
      <c r="F15" s="1"/>
      <c r="G15" s="45">
        <f>SUM(G7:G13)-G9</f>
        <v>32189.895999999993</v>
      </c>
      <c r="H15" s="1"/>
      <c r="I15" s="1"/>
      <c r="J15" s="1"/>
      <c r="K15" s="45">
        <f>SUM(K7:K13)-K9</f>
        <v>196285</v>
      </c>
      <c r="L15" s="47"/>
      <c r="M15" s="45">
        <f>SUM(M7:M13)-M9</f>
        <v>301569</v>
      </c>
      <c r="N15" s="1"/>
      <c r="O15" s="45">
        <f>SUM(O7:O13)-O9</f>
        <v>0</v>
      </c>
      <c r="P15" s="1"/>
    </row>
    <row r="16" spans="1:14" ht="13.5" customHeight="1">
      <c r="A16" s="82" t="s">
        <v>149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</row>
    <row r="17" spans="1:14" ht="13.5" customHeight="1">
      <c r="A17" s="82" t="s">
        <v>14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</row>
    <row r="18" spans="1:14" ht="15.75" customHeight="1">
      <c r="A18" s="1"/>
      <c r="B18" s="1" t="s">
        <v>53</v>
      </c>
      <c r="C18" s="32" t="s">
        <v>199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19" spans="1:14" ht="13.5" customHeight="1">
      <c r="A19" s="82"/>
      <c r="B19" s="82"/>
      <c r="C19" s="81" t="s">
        <v>191</v>
      </c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</row>
    <row r="20" spans="1:16" ht="13.5" customHeight="1">
      <c r="A20" s="1"/>
      <c r="B20" s="1"/>
      <c r="C20" s="81" t="s">
        <v>141</v>
      </c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1:16" ht="13.5" customHeight="1">
      <c r="A21" s="1"/>
      <c r="B21" s="1"/>
      <c r="C21" s="39" t="s">
        <v>103</v>
      </c>
      <c r="D21" s="39">
        <v>1945.4</v>
      </c>
      <c r="E21" s="39" t="s">
        <v>104</v>
      </c>
      <c r="F21" s="39">
        <v>2370</v>
      </c>
      <c r="G21" s="39" t="s">
        <v>122</v>
      </c>
      <c r="H21" s="39">
        <v>1453</v>
      </c>
      <c r="I21" s="39"/>
      <c r="J21" s="39"/>
      <c r="K21" s="39"/>
      <c r="L21" s="39"/>
      <c r="M21" s="39"/>
      <c r="N21" s="39"/>
      <c r="O21" s="39"/>
      <c r="P21" s="39"/>
    </row>
    <row r="22" spans="1:14" ht="13.5" customHeight="1">
      <c r="A22" s="1"/>
      <c r="B22" s="1" t="s">
        <v>26</v>
      </c>
      <c r="C22" s="32" t="s">
        <v>185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</row>
    <row r="23" spans="1:14" ht="13.5" customHeight="1">
      <c r="A23" s="1"/>
      <c r="B23" s="1"/>
      <c r="C23" s="88" t="s">
        <v>190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</row>
    <row r="24" spans="1:14" ht="13.5" customHeight="1">
      <c r="A24" s="1"/>
      <c r="B24" s="1"/>
      <c r="C24" s="1" t="s">
        <v>186</v>
      </c>
      <c r="D24" s="1">
        <v>5315.455</v>
      </c>
      <c r="E24" s="1" t="s">
        <v>104</v>
      </c>
      <c r="F24" s="1">
        <v>1931.349</v>
      </c>
      <c r="G24" s="39" t="s">
        <v>66</v>
      </c>
      <c r="H24" s="1">
        <v>2446</v>
      </c>
      <c r="I24" s="1"/>
      <c r="J24" s="1"/>
      <c r="K24" s="1" t="s">
        <v>130</v>
      </c>
      <c r="L24" s="1">
        <v>10398.358</v>
      </c>
      <c r="M24" s="1"/>
      <c r="N24" s="1"/>
    </row>
    <row r="25" ht="13.5">
      <c r="A25" t="s">
        <v>81</v>
      </c>
    </row>
    <row r="26" spans="2:7" ht="13.5">
      <c r="B26" t="s">
        <v>60</v>
      </c>
      <c r="C26" t="s">
        <v>63</v>
      </c>
      <c r="E26">
        <v>1257.535</v>
      </c>
      <c r="F26" t="s">
        <v>70</v>
      </c>
      <c r="G26" t="s">
        <v>187</v>
      </c>
    </row>
    <row r="27" ht="13.5">
      <c r="C27" s="32" t="s">
        <v>143</v>
      </c>
    </row>
    <row r="29" ht="13.5">
      <c r="C29" s="32"/>
    </row>
    <row r="30" ht="13.5">
      <c r="E30" s="49"/>
    </row>
  </sheetData>
  <sheetProtection/>
  <mergeCells count="26">
    <mergeCell ref="A19:B19"/>
    <mergeCell ref="C19:N19"/>
    <mergeCell ref="C20:P20"/>
    <mergeCell ref="C23:N23"/>
    <mergeCell ref="A11:B11"/>
    <mergeCell ref="A12:B12"/>
    <mergeCell ref="A13:B13"/>
    <mergeCell ref="A14:B14"/>
    <mergeCell ref="A16:N16"/>
    <mergeCell ref="A17:N17"/>
    <mergeCell ref="A7:B7"/>
    <mergeCell ref="A8:B8"/>
    <mergeCell ref="A10:B10"/>
    <mergeCell ref="A2:B5"/>
    <mergeCell ref="D3:E3"/>
    <mergeCell ref="G4:H4"/>
    <mergeCell ref="M4:N4"/>
    <mergeCell ref="O4:P4"/>
    <mergeCell ref="E5:E6"/>
    <mergeCell ref="F5:F6"/>
    <mergeCell ref="H5:H6"/>
    <mergeCell ref="I5:I6"/>
    <mergeCell ref="L5:L6"/>
    <mergeCell ref="N5:N6"/>
    <mergeCell ref="P5:P6"/>
    <mergeCell ref="K4:L4"/>
  </mergeCells>
  <hyperlinks>
    <hyperlink ref="C18" r:id="rId1" display="https://ic.fsc.org/facts-figures.839.htm"/>
    <hyperlink ref="C22" r:id="rId2" display="http://www.pefc.org/about-pefc/who-we-are/facts-a-figures"/>
  </hyperlinks>
  <printOptions/>
  <pageMargins left="0.7" right="0.7" top="0.75" bottom="0.75" header="0.3" footer="0.3"/>
  <pageSetup orientation="portrait" paperSize="9"/>
  <legacyDrawing r:id="rId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D7" sqref="D7:E14"/>
    </sheetView>
  </sheetViews>
  <sheetFormatPr defaultColWidth="9.00390625" defaultRowHeight="13.5"/>
  <cols>
    <col min="1" max="1" width="4.625" style="0" customWidth="1"/>
    <col min="2" max="2" width="7.375" style="0" customWidth="1"/>
    <col min="3" max="4" width="8.75390625" style="0" customWidth="1"/>
    <col min="5" max="5" width="6.375" style="0" customWidth="1"/>
    <col min="6" max="6" width="5.625" style="0" customWidth="1"/>
    <col min="7" max="7" width="8.125" style="0" customWidth="1"/>
    <col min="8" max="9" width="5.625" style="0" customWidth="1"/>
    <col min="10" max="10" width="1.12109375" style="0" customWidth="1"/>
    <col min="11" max="11" width="8.125" style="0" customWidth="1"/>
    <col min="12" max="12" width="5.625" style="0" customWidth="1"/>
    <col min="13" max="13" width="8.125" style="0" customWidth="1"/>
    <col min="14" max="14" width="5.625" style="0" customWidth="1"/>
    <col min="15" max="15" width="8.125" style="0" customWidth="1"/>
    <col min="16" max="16" width="5.375" style="0" customWidth="1"/>
    <col min="17" max="17" width="10.50390625" style="0" bestFit="1" customWidth="1"/>
  </cols>
  <sheetData>
    <row r="1" ht="13.5">
      <c r="A1" t="s">
        <v>203</v>
      </c>
    </row>
    <row r="2" spans="1:16" ht="13.5">
      <c r="A2" s="90" t="s">
        <v>0</v>
      </c>
      <c r="B2" s="90"/>
      <c r="C2" s="30" t="s">
        <v>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28"/>
      <c r="O2" s="28"/>
      <c r="P2" s="31"/>
    </row>
    <row r="3" spans="1:16" ht="13.5">
      <c r="A3" s="91"/>
      <c r="B3" s="91"/>
      <c r="C3" s="13"/>
      <c r="D3" s="75" t="s">
        <v>206</v>
      </c>
      <c r="E3" s="76"/>
      <c r="F3" s="17"/>
      <c r="G3" s="18"/>
      <c r="H3" s="18"/>
      <c r="I3" s="18"/>
      <c r="J3" s="16"/>
      <c r="K3" s="18"/>
      <c r="L3" s="18"/>
      <c r="M3" s="18"/>
      <c r="N3" s="18"/>
      <c r="O3" s="18"/>
      <c r="P3" s="19"/>
    </row>
    <row r="4" spans="1:16" ht="13.5">
      <c r="A4" s="91"/>
      <c r="B4" s="91"/>
      <c r="C4" s="13"/>
      <c r="D4" s="15"/>
      <c r="E4" s="16"/>
      <c r="F4" s="16"/>
      <c r="G4" s="92" t="s">
        <v>28</v>
      </c>
      <c r="H4" s="93"/>
      <c r="I4" s="29"/>
      <c r="J4" s="16"/>
      <c r="K4" s="79" t="s">
        <v>3</v>
      </c>
      <c r="L4" s="80"/>
      <c r="M4" s="72" t="s">
        <v>26</v>
      </c>
      <c r="N4" s="73"/>
      <c r="O4" s="72" t="s">
        <v>57</v>
      </c>
      <c r="P4" s="73"/>
    </row>
    <row r="5" spans="1:16" ht="13.5" customHeight="1">
      <c r="A5" s="91"/>
      <c r="B5" s="91"/>
      <c r="C5" s="11" t="s">
        <v>43</v>
      </c>
      <c r="D5" s="11" t="s">
        <v>43</v>
      </c>
      <c r="E5" s="70" t="s">
        <v>41</v>
      </c>
      <c r="F5" s="83" t="s">
        <v>181</v>
      </c>
      <c r="G5" s="11" t="s">
        <v>43</v>
      </c>
      <c r="H5" s="70" t="s">
        <v>95</v>
      </c>
      <c r="I5" s="70" t="s">
        <v>181</v>
      </c>
      <c r="J5" s="25"/>
      <c r="K5" s="10" t="s">
        <v>43</v>
      </c>
      <c r="L5" s="83" t="s">
        <v>181</v>
      </c>
      <c r="M5" s="11" t="s">
        <v>43</v>
      </c>
      <c r="N5" s="83" t="s">
        <v>181</v>
      </c>
      <c r="O5" s="11" t="s">
        <v>43</v>
      </c>
      <c r="P5" s="70" t="s">
        <v>181</v>
      </c>
    </row>
    <row r="6" spans="1:16" ht="13.5" customHeight="1">
      <c r="A6" s="40"/>
      <c r="B6" s="40"/>
      <c r="C6" s="11" t="s">
        <v>35</v>
      </c>
      <c r="D6" s="8" t="s">
        <v>36</v>
      </c>
      <c r="E6" s="70"/>
      <c r="F6" s="84"/>
      <c r="G6" s="11" t="s">
        <v>37</v>
      </c>
      <c r="H6" s="70"/>
      <c r="I6" s="71"/>
      <c r="J6" s="10"/>
      <c r="K6" s="11" t="s">
        <v>38</v>
      </c>
      <c r="L6" s="83"/>
      <c r="M6" s="11" t="s">
        <v>39</v>
      </c>
      <c r="N6" s="83"/>
      <c r="O6" s="11" t="s">
        <v>58</v>
      </c>
      <c r="P6" s="71"/>
    </row>
    <row r="7" spans="1:16" ht="13.5">
      <c r="A7" s="87" t="s">
        <v>5</v>
      </c>
      <c r="B7" s="87"/>
      <c r="C7" s="2">
        <v>674419</v>
      </c>
      <c r="D7" s="35">
        <f aca="true" t="shared" si="0" ref="D7:D13">K7+M7</f>
        <v>7583</v>
      </c>
      <c r="E7" s="20">
        <f aca="true" t="shared" si="1" ref="E7:E14">D7*100/C7</f>
        <v>1.1243752029524672</v>
      </c>
      <c r="F7" s="21">
        <f>+D7/'2015'!D7</f>
        <v>1.018535930154466</v>
      </c>
      <c r="G7" s="44">
        <f>K7-H21</f>
        <v>6187.8</v>
      </c>
      <c r="H7" s="5">
        <f aca="true" t="shared" si="2" ref="H7:H14">G7*100/D7</f>
        <v>81.60094949228538</v>
      </c>
      <c r="I7" s="21">
        <f>+G7/'2015'!G7</f>
        <v>1.0326769025367157</v>
      </c>
      <c r="J7" s="20"/>
      <c r="K7" s="43">
        <v>7583</v>
      </c>
      <c r="L7" s="20">
        <f>+K7/'2015'!K7</f>
        <v>1.018535930154466</v>
      </c>
      <c r="M7" s="43">
        <v>0</v>
      </c>
      <c r="N7" s="5" t="s">
        <v>44</v>
      </c>
      <c r="O7" s="2"/>
      <c r="P7" s="5"/>
    </row>
    <row r="8" spans="1:16" ht="13.5">
      <c r="A8" s="85" t="s">
        <v>6</v>
      </c>
      <c r="B8" s="85"/>
      <c r="C8" s="3">
        <v>592512</v>
      </c>
      <c r="D8" s="35">
        <f t="shared" si="0"/>
        <v>21864</v>
      </c>
      <c r="E8" s="21">
        <f t="shared" si="1"/>
        <v>3.690051847051199</v>
      </c>
      <c r="F8" s="21">
        <f>+D8/'2015'!D8</f>
        <v>1.0886529687129283</v>
      </c>
      <c r="G8" s="33">
        <f>D8-D21-O9-D24</f>
        <v>12049.900000000001</v>
      </c>
      <c r="H8" s="6">
        <f t="shared" si="2"/>
        <v>55.11297109403587</v>
      </c>
      <c r="I8" s="21">
        <f>+G8/'2015'!G8</f>
        <v>1.0419151683787797</v>
      </c>
      <c r="J8" s="21"/>
      <c r="K8" s="35">
        <v>8268</v>
      </c>
      <c r="L8" s="21">
        <f>+K8/'2015'!K8</f>
        <v>1.0036416605972323</v>
      </c>
      <c r="M8" s="35">
        <v>13596</v>
      </c>
      <c r="N8" s="21">
        <f>+M8/'2015'!M8</f>
        <v>1.2840952021156025</v>
      </c>
      <c r="O8" s="35">
        <v>1542</v>
      </c>
      <c r="P8" s="21"/>
    </row>
    <row r="9" spans="1:16" ht="13.5" customHeight="1">
      <c r="A9" s="26"/>
      <c r="B9" s="26" t="s">
        <v>75</v>
      </c>
      <c r="C9" s="3">
        <v>24979</v>
      </c>
      <c r="D9" s="35">
        <f>K9+M9+O9</f>
        <v>2010.7</v>
      </c>
      <c r="E9" s="21">
        <f>D9*100/C9</f>
        <v>8.049561631770688</v>
      </c>
      <c r="F9" s="21">
        <f>+D9/'2015'!D9</f>
        <v>1.2174734413742367</v>
      </c>
      <c r="G9" s="33">
        <v>0</v>
      </c>
      <c r="H9" s="6">
        <v>0</v>
      </c>
      <c r="I9" s="6" t="s">
        <v>44</v>
      </c>
      <c r="J9" s="6"/>
      <c r="K9" s="35">
        <v>400.7</v>
      </c>
      <c r="L9" s="21">
        <f>+K9/'2015'!K9</f>
        <v>1.0170050761421319</v>
      </c>
      <c r="M9" s="42">
        <v>68</v>
      </c>
      <c r="N9" s="6" t="s">
        <v>44</v>
      </c>
      <c r="O9" s="35">
        <f>E26-M9</f>
        <v>1542</v>
      </c>
      <c r="P9" s="21"/>
    </row>
    <row r="10" spans="1:16" ht="13.5">
      <c r="A10" s="85" t="s">
        <v>7</v>
      </c>
      <c r="B10" s="85"/>
      <c r="C10" s="3">
        <v>1005001</v>
      </c>
      <c r="D10" s="35">
        <f t="shared" si="0"/>
        <v>187363</v>
      </c>
      <c r="E10" s="21">
        <f t="shared" si="1"/>
        <v>18.643066026799975</v>
      </c>
      <c r="F10" s="21">
        <f>+D10/'2015'!D10</f>
        <v>1.0783109648012155</v>
      </c>
      <c r="G10" s="33">
        <v>0</v>
      </c>
      <c r="H10" s="6">
        <f t="shared" si="2"/>
        <v>0</v>
      </c>
      <c r="I10" s="6" t="s">
        <v>44</v>
      </c>
      <c r="J10" s="6"/>
      <c r="K10" s="35">
        <v>93590</v>
      </c>
      <c r="L10" s="21">
        <f>+K10/'2015'!K10</f>
        <v>1.0542976230708572</v>
      </c>
      <c r="M10" s="42">
        <v>93773</v>
      </c>
      <c r="N10" s="21">
        <f>+M10/'2015'!M10</f>
        <v>1.1033935001058999</v>
      </c>
      <c r="O10" s="3"/>
      <c r="P10" s="21"/>
    </row>
    <row r="11" spans="1:16" ht="13.5">
      <c r="A11" s="85" t="s">
        <v>8</v>
      </c>
      <c r="B11" s="85"/>
      <c r="C11" s="3">
        <v>705393</v>
      </c>
      <c r="D11" s="35">
        <f t="shared" si="0"/>
        <v>234586</v>
      </c>
      <c r="E11" s="21">
        <f t="shared" si="1"/>
        <v>33.25607143819119</v>
      </c>
      <c r="F11" s="21">
        <f>+D11/'2015'!D11</f>
        <v>1.0544802351820053</v>
      </c>
      <c r="G11" s="33">
        <v>853</v>
      </c>
      <c r="H11" s="6">
        <f t="shared" si="2"/>
        <v>0.3636193123204283</v>
      </c>
      <c r="I11" s="21">
        <f>+G11/'2015'!G11</f>
        <v>2.159493670886076</v>
      </c>
      <c r="J11" s="21"/>
      <c r="K11" s="35">
        <v>70096</v>
      </c>
      <c r="L11" s="21">
        <f>+K11/'2015'!K11</f>
        <v>1.0809777160922198</v>
      </c>
      <c r="M11" s="35">
        <v>164490</v>
      </c>
      <c r="N11" s="21">
        <f>+M11/'2015'!M11</f>
        <v>1.0435792185051485</v>
      </c>
      <c r="O11" s="3"/>
      <c r="P11" s="21"/>
    </row>
    <row r="12" spans="1:16" ht="13.5">
      <c r="A12" s="85" t="s">
        <v>9</v>
      </c>
      <c r="B12" s="85"/>
      <c r="C12" s="3">
        <v>864351</v>
      </c>
      <c r="D12" s="35">
        <f>K12+M12+O12</f>
        <v>18656</v>
      </c>
      <c r="E12" s="21">
        <f t="shared" si="1"/>
        <v>2.1583824164025955</v>
      </c>
      <c r="F12" s="21">
        <f>+D12/'2015'!D12</f>
        <v>1.0383480825958702</v>
      </c>
      <c r="G12" s="33">
        <f>D12-F21-F24</f>
        <v>14434.7</v>
      </c>
      <c r="H12" s="6">
        <f t="shared" si="2"/>
        <v>77.37296312178388</v>
      </c>
      <c r="I12" s="21">
        <f>+G12/'2015'!G12</f>
        <v>1.0562760603208732</v>
      </c>
      <c r="J12" s="21"/>
      <c r="K12" s="35">
        <v>13395</v>
      </c>
      <c r="L12" s="21">
        <f>+K12/'2015'!K12</f>
        <v>1.012548189583491</v>
      </c>
      <c r="M12" s="35">
        <v>5261</v>
      </c>
      <c r="N12" s="21">
        <f>+M12/'2015'!M12</f>
        <v>1.1103841283241873</v>
      </c>
      <c r="O12" s="3"/>
      <c r="P12" s="6"/>
    </row>
    <row r="13" spans="1:16" ht="13.5">
      <c r="A13" s="85" t="s">
        <v>10</v>
      </c>
      <c r="B13" s="85"/>
      <c r="C13" s="3">
        <v>191384</v>
      </c>
      <c r="D13" s="35">
        <f t="shared" si="0"/>
        <v>26527</v>
      </c>
      <c r="E13" s="21">
        <f t="shared" si="1"/>
        <v>13.860615307444718</v>
      </c>
      <c r="F13" s="21">
        <f>+D13/'2015'!D13</f>
        <v>2.0742043944014386</v>
      </c>
      <c r="G13" s="33">
        <v>163.4</v>
      </c>
      <c r="H13" s="6">
        <f t="shared" si="2"/>
        <v>0.6159761752177028</v>
      </c>
      <c r="I13" s="21">
        <f>+G13/'2015'!G13</f>
        <v>2.435171385991058</v>
      </c>
      <c r="J13" s="21"/>
      <c r="K13" s="35">
        <v>2667</v>
      </c>
      <c r="L13" s="21">
        <f>+K13/'2015'!K13</f>
        <v>1.1154328732747805</v>
      </c>
      <c r="M13" s="35">
        <v>23860</v>
      </c>
      <c r="N13" s="21">
        <f>+M13/'2015'!M13</f>
        <v>2.2946720523177535</v>
      </c>
      <c r="O13" s="3"/>
      <c r="P13" s="6"/>
    </row>
    <row r="14" spans="1:16" ht="13.5">
      <c r="A14" s="86" t="s">
        <v>11</v>
      </c>
      <c r="B14" s="86"/>
      <c r="C14" s="4">
        <v>4033060</v>
      </c>
      <c r="D14" s="37">
        <f>K14+M14+O14</f>
        <v>498121</v>
      </c>
      <c r="E14" s="22">
        <f t="shared" si="1"/>
        <v>12.350944444168944</v>
      </c>
      <c r="F14" s="22">
        <f>+D14/'2015'!D14</f>
        <v>1.0959600393864524</v>
      </c>
      <c r="G14" s="34">
        <f>SUM(G10:G13)+SUM(G7:G8)</f>
        <v>33688.8</v>
      </c>
      <c r="H14" s="7">
        <f t="shared" si="2"/>
        <v>6.763176015466122</v>
      </c>
      <c r="I14" s="22">
        <f>+G14/'2015'!G14</f>
        <v>1.0632447712626232</v>
      </c>
      <c r="J14" s="22"/>
      <c r="K14" s="37">
        <v>195598</v>
      </c>
      <c r="L14" s="22">
        <f>+K14/'2015'!K14</f>
        <v>1.0577553293892428</v>
      </c>
      <c r="M14" s="37">
        <v>300981</v>
      </c>
      <c r="N14" s="22">
        <f>+M14/'2015'!M14</f>
        <v>1.1216780767037726</v>
      </c>
      <c r="O14" s="37">
        <f>SUM(O10:O13)+SUM(O7:O8)</f>
        <v>1542</v>
      </c>
      <c r="P14" s="22"/>
    </row>
    <row r="15" spans="1:16" ht="13.5">
      <c r="A15" s="1" t="s">
        <v>12</v>
      </c>
      <c r="B15" s="1"/>
      <c r="C15" s="45">
        <f>SUM(C7:C13)-C9</f>
        <v>4033060</v>
      </c>
      <c r="D15" s="45">
        <f>SUM(D7:D13)-D9</f>
        <v>496579</v>
      </c>
      <c r="E15" s="1"/>
      <c r="F15" s="1"/>
      <c r="G15" s="45">
        <f>SUM(G7:G13)-G9</f>
        <v>33688.8</v>
      </c>
      <c r="H15" s="1"/>
      <c r="I15" s="1"/>
      <c r="J15" s="1"/>
      <c r="K15" s="45">
        <f>SUM(K7:K13)-K9</f>
        <v>195599</v>
      </c>
      <c r="L15" s="47"/>
      <c r="M15" s="45">
        <f>SUM(M7:M13)-M9</f>
        <v>300980</v>
      </c>
      <c r="N15" s="1"/>
      <c r="O15" s="45">
        <f>SUM(O7:O13)-O9</f>
        <v>1542</v>
      </c>
      <c r="P15" s="1"/>
    </row>
    <row r="16" spans="1:14" ht="13.5" customHeight="1">
      <c r="A16" s="82" t="s">
        <v>149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</row>
    <row r="17" spans="1:14" ht="13.5" customHeight="1">
      <c r="A17" s="82" t="s">
        <v>14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</row>
    <row r="18" spans="1:14" ht="15.75" customHeight="1">
      <c r="A18" s="1"/>
      <c r="B18" s="1" t="s">
        <v>53</v>
      </c>
      <c r="C18" s="32" t="s">
        <v>182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19" spans="1:14" ht="13.5" customHeight="1">
      <c r="A19" s="82"/>
      <c r="B19" s="82"/>
      <c r="C19" s="81" t="s">
        <v>200</v>
      </c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</row>
    <row r="20" spans="1:16" ht="13.5" customHeight="1">
      <c r="A20" s="1"/>
      <c r="B20" s="1"/>
      <c r="C20" s="81" t="s">
        <v>141</v>
      </c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1:16" ht="13.5" customHeight="1">
      <c r="A21" s="1"/>
      <c r="B21" s="1"/>
      <c r="C21" s="39" t="s">
        <v>103</v>
      </c>
      <c r="D21" s="39">
        <v>2278.1</v>
      </c>
      <c r="E21" s="39" t="s">
        <v>104</v>
      </c>
      <c r="F21" s="39">
        <v>2312.3</v>
      </c>
      <c r="G21" s="39" t="s">
        <v>122</v>
      </c>
      <c r="H21" s="39">
        <v>1395.2</v>
      </c>
      <c r="I21" s="39"/>
      <c r="J21" s="39"/>
      <c r="K21" s="39"/>
      <c r="L21" s="39"/>
      <c r="M21" s="39"/>
      <c r="N21" s="39"/>
      <c r="O21" s="39"/>
      <c r="P21" s="39"/>
    </row>
    <row r="22" spans="1:14" ht="13.5" customHeight="1">
      <c r="A22" s="1"/>
      <c r="B22" s="1" t="s">
        <v>26</v>
      </c>
      <c r="C22" s="32" t="s">
        <v>185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</row>
    <row r="23" spans="1:14" ht="13.5" customHeight="1">
      <c r="A23" s="1"/>
      <c r="B23" s="1"/>
      <c r="C23" s="94" t="s">
        <v>205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</row>
    <row r="24" spans="1:14" ht="13.5" customHeight="1">
      <c r="A24" s="1"/>
      <c r="B24" s="1"/>
      <c r="C24" s="1" t="s">
        <v>201</v>
      </c>
      <c r="D24" s="1">
        <v>5994</v>
      </c>
      <c r="E24" s="1" t="s">
        <v>104</v>
      </c>
      <c r="F24" s="1">
        <v>1909</v>
      </c>
      <c r="G24" s="39" t="s">
        <v>66</v>
      </c>
      <c r="H24" s="1">
        <v>2721</v>
      </c>
      <c r="I24" s="1"/>
      <c r="J24" s="1"/>
      <c r="K24" s="1" t="s">
        <v>130</v>
      </c>
      <c r="L24" s="1">
        <v>23860</v>
      </c>
      <c r="M24" s="1"/>
      <c r="N24" s="1"/>
    </row>
    <row r="25" ht="13.5">
      <c r="A25" t="s">
        <v>81</v>
      </c>
    </row>
    <row r="26" spans="2:7" ht="13.5">
      <c r="B26" t="s">
        <v>60</v>
      </c>
      <c r="C26" t="s">
        <v>63</v>
      </c>
      <c r="E26">
        <v>1610</v>
      </c>
      <c r="F26" t="s">
        <v>70</v>
      </c>
      <c r="G26" t="s">
        <v>207</v>
      </c>
    </row>
    <row r="27" ht="13.5">
      <c r="C27" s="32" t="s">
        <v>202</v>
      </c>
    </row>
    <row r="28" ht="13.5">
      <c r="B28" t="s">
        <v>208</v>
      </c>
    </row>
    <row r="29" ht="13.5">
      <c r="C29" s="32"/>
    </row>
    <row r="30" ht="13.5">
      <c r="E30" s="49"/>
    </row>
  </sheetData>
  <sheetProtection/>
  <mergeCells count="26">
    <mergeCell ref="M4:N4"/>
    <mergeCell ref="O4:P4"/>
    <mergeCell ref="E5:E6"/>
    <mergeCell ref="F5:F6"/>
    <mergeCell ref="H5:H6"/>
    <mergeCell ref="I5:I6"/>
    <mergeCell ref="L5:L6"/>
    <mergeCell ref="N5:N6"/>
    <mergeCell ref="P5:P6"/>
    <mergeCell ref="K4:L4"/>
    <mergeCell ref="A7:B7"/>
    <mergeCell ref="A8:B8"/>
    <mergeCell ref="A10:B10"/>
    <mergeCell ref="A2:B5"/>
    <mergeCell ref="D3:E3"/>
    <mergeCell ref="G4:H4"/>
    <mergeCell ref="A19:B19"/>
    <mergeCell ref="C19:N19"/>
    <mergeCell ref="C20:P20"/>
    <mergeCell ref="C23:N23"/>
    <mergeCell ref="A11:B11"/>
    <mergeCell ref="A12:B12"/>
    <mergeCell ref="A13:B13"/>
    <mergeCell ref="A14:B14"/>
    <mergeCell ref="A16:N16"/>
    <mergeCell ref="A17:N17"/>
  </mergeCells>
  <hyperlinks>
    <hyperlink ref="C18" r:id="rId1" display="https://ic.fsc.org/facts-figures.839.htm"/>
    <hyperlink ref="C22" r:id="rId2" display="http://www.pefc.org/about-pefc/who-we-are/facts-a-figures"/>
    <hyperlink ref="C27" r:id="rId3" display="http://sgec-eco.org/swfu/d/itiranhyou-FM_290515.pdf"/>
  </hyperlinks>
  <printOptions/>
  <pageMargins left="0.7" right="0.7" top="0.75" bottom="0.75" header="0.3" footer="0.3"/>
  <pageSetup horizontalDpi="600" verticalDpi="600" orientation="landscape" paperSize="9" r:id="rId6"/>
  <legacyDrawing r:id="rId5"/>
</worksheet>
</file>

<file path=xl/worksheets/sheet14.xml><?xml version="1.0" encoding="utf-8"?>
<worksheet xmlns="http://schemas.openxmlformats.org/spreadsheetml/2006/main" xmlns:r="http://schemas.openxmlformats.org/officeDocument/2006/relationships">
  <dimension ref="A4:I39"/>
  <sheetViews>
    <sheetView tabSelected="1" zoomScalePageLayoutView="0" workbookViewId="0" topLeftCell="A1">
      <selection activeCell="H39" sqref="H39"/>
    </sheetView>
  </sheetViews>
  <sheetFormatPr defaultColWidth="9.00390625" defaultRowHeight="13.5"/>
  <cols>
    <col min="8" max="8" width="8.875" style="0" customWidth="1"/>
  </cols>
  <sheetData>
    <row r="3" ht="14.25" thickBot="1"/>
    <row r="4" spans="1:8" ht="14.25" thickBot="1">
      <c r="A4" s="95" t="s">
        <v>0</v>
      </c>
      <c r="B4" s="96"/>
      <c r="C4" s="52" t="s">
        <v>1</v>
      </c>
      <c r="D4" s="53"/>
      <c r="E4" s="54"/>
      <c r="F4" s="54"/>
      <c r="G4" s="54"/>
      <c r="H4" s="54"/>
    </row>
    <row r="5" spans="1:8" ht="14.25" thickBot="1">
      <c r="A5" s="97"/>
      <c r="B5" s="98"/>
      <c r="C5" s="55"/>
      <c r="D5" s="56"/>
      <c r="E5" s="99"/>
      <c r="F5" s="99"/>
      <c r="G5" s="63"/>
      <c r="H5" s="57"/>
    </row>
    <row r="6" spans="1:8" ht="14.25" thickBot="1">
      <c r="A6" s="97"/>
      <c r="B6" s="98"/>
      <c r="C6" s="55"/>
      <c r="D6" s="58" t="s">
        <v>210</v>
      </c>
      <c r="E6" s="58" t="s">
        <v>204</v>
      </c>
      <c r="F6" s="59"/>
      <c r="G6" s="59"/>
      <c r="H6" s="59"/>
    </row>
    <row r="7" spans="1:8" ht="13.5">
      <c r="A7" s="97"/>
      <c r="B7" s="98"/>
      <c r="C7" s="60" t="s">
        <v>192</v>
      </c>
      <c r="D7" s="61" t="s">
        <v>192</v>
      </c>
      <c r="E7" s="61" t="s">
        <v>192</v>
      </c>
      <c r="F7" s="100" t="s">
        <v>193</v>
      </c>
      <c r="G7" s="102" t="s">
        <v>209</v>
      </c>
      <c r="H7" s="102" t="s">
        <v>194</v>
      </c>
    </row>
    <row r="8" spans="1:8" ht="13.5">
      <c r="A8" s="51"/>
      <c r="B8" s="51"/>
      <c r="C8" s="62" t="s">
        <v>195</v>
      </c>
      <c r="D8" s="61" t="s">
        <v>196</v>
      </c>
      <c r="E8" s="61" t="s">
        <v>197</v>
      </c>
      <c r="F8" s="101"/>
      <c r="G8" s="86"/>
      <c r="H8" s="85"/>
    </row>
    <row r="9" spans="1:8" ht="13.5" customHeight="1">
      <c r="A9" s="87" t="s">
        <v>5</v>
      </c>
      <c r="B9" s="87"/>
      <c r="C9" s="2">
        <v>674419</v>
      </c>
      <c r="D9" s="43">
        <v>7445</v>
      </c>
      <c r="E9" s="2">
        <v>7583</v>
      </c>
      <c r="F9" s="67">
        <f>100*E9/C9</f>
        <v>1.1243752029524672</v>
      </c>
      <c r="G9" s="33">
        <f>E9-D9</f>
        <v>138</v>
      </c>
      <c r="H9" s="67">
        <f>E9/D9</f>
        <v>1.018535930154466</v>
      </c>
    </row>
    <row r="10" spans="1:8" ht="13.5" customHeight="1">
      <c r="A10" s="85" t="s">
        <v>6</v>
      </c>
      <c r="B10" s="85"/>
      <c r="C10" s="3">
        <v>592512</v>
      </c>
      <c r="D10" s="35">
        <v>20083.535</v>
      </c>
      <c r="E10" s="3">
        <v>21864</v>
      </c>
      <c r="F10" s="68">
        <f aca="true" t="shared" si="0" ref="F10:F16">100*E10/C10</f>
        <v>3.690051847051199</v>
      </c>
      <c r="G10" s="33">
        <f aca="true" t="shared" si="1" ref="G10:G16">E10-D10</f>
        <v>1780.4650000000001</v>
      </c>
      <c r="H10" s="68">
        <f aca="true" t="shared" si="2" ref="H10:H16">E10/D10</f>
        <v>1.0886529687129283</v>
      </c>
    </row>
    <row r="11" spans="1:8" ht="13.5" customHeight="1">
      <c r="A11" s="85" t="s">
        <v>198</v>
      </c>
      <c r="B11" s="85"/>
      <c r="C11" s="3">
        <v>24979</v>
      </c>
      <c r="D11" s="35">
        <v>1651.535</v>
      </c>
      <c r="E11" s="3">
        <v>2010.7</v>
      </c>
      <c r="F11" s="68">
        <f t="shared" si="0"/>
        <v>8.049561631770688</v>
      </c>
      <c r="G11" s="33">
        <f t="shared" si="1"/>
        <v>359.16499999999996</v>
      </c>
      <c r="H11" s="68">
        <f t="shared" si="2"/>
        <v>1.2174734413742367</v>
      </c>
    </row>
    <row r="12" spans="1:8" ht="13.5" customHeight="1">
      <c r="A12" s="85" t="s">
        <v>7</v>
      </c>
      <c r="B12" s="85"/>
      <c r="C12" s="3">
        <v>1005001</v>
      </c>
      <c r="D12" s="35">
        <v>173756</v>
      </c>
      <c r="E12" s="3">
        <v>187363</v>
      </c>
      <c r="F12" s="68">
        <f t="shared" si="0"/>
        <v>18.643066026799975</v>
      </c>
      <c r="G12" s="33">
        <f t="shared" si="1"/>
        <v>13607</v>
      </c>
      <c r="H12" s="68">
        <f t="shared" si="2"/>
        <v>1.0783109648012155</v>
      </c>
    </row>
    <row r="13" spans="1:8" ht="13.5" customHeight="1">
      <c r="A13" s="85" t="s">
        <v>8</v>
      </c>
      <c r="B13" s="85"/>
      <c r="C13" s="3">
        <v>705393</v>
      </c>
      <c r="D13" s="35">
        <v>222466</v>
      </c>
      <c r="E13" s="3">
        <v>234586</v>
      </c>
      <c r="F13" s="68">
        <f t="shared" si="0"/>
        <v>33.25607143819119</v>
      </c>
      <c r="G13" s="33">
        <f t="shared" si="1"/>
        <v>12120</v>
      </c>
      <c r="H13" s="68">
        <f t="shared" si="2"/>
        <v>1.0544802351820053</v>
      </c>
    </row>
    <row r="14" spans="1:8" ht="13.5" customHeight="1">
      <c r="A14" s="85" t="s">
        <v>9</v>
      </c>
      <c r="B14" s="85"/>
      <c r="C14" s="3">
        <v>864351</v>
      </c>
      <c r="D14" s="35">
        <v>17967</v>
      </c>
      <c r="E14" s="3">
        <v>18656</v>
      </c>
      <c r="F14" s="68">
        <f t="shared" si="0"/>
        <v>2.1583824164025955</v>
      </c>
      <c r="G14" s="33">
        <f t="shared" si="1"/>
        <v>689</v>
      </c>
      <c r="H14" s="68">
        <f t="shared" si="2"/>
        <v>1.0383480825958702</v>
      </c>
    </row>
    <row r="15" spans="1:8" ht="13.5" customHeight="1">
      <c r="A15" s="85" t="s">
        <v>10</v>
      </c>
      <c r="B15" s="85"/>
      <c r="C15" s="3">
        <v>191384</v>
      </c>
      <c r="D15" s="35">
        <v>12789</v>
      </c>
      <c r="E15" s="3">
        <v>26527</v>
      </c>
      <c r="F15" s="68">
        <f t="shared" si="0"/>
        <v>13.860615307444718</v>
      </c>
      <c r="G15" s="33">
        <f t="shared" si="1"/>
        <v>13738</v>
      </c>
      <c r="H15" s="68">
        <f t="shared" si="2"/>
        <v>2.0742043944014386</v>
      </c>
    </row>
    <row r="16" spans="1:8" ht="13.5">
      <c r="A16" s="86" t="s">
        <v>11</v>
      </c>
      <c r="B16" s="86"/>
      <c r="C16" s="4">
        <v>4033060</v>
      </c>
      <c r="D16" s="37">
        <v>454506.535</v>
      </c>
      <c r="E16" s="4">
        <v>498121</v>
      </c>
      <c r="F16" s="69">
        <f t="shared" si="0"/>
        <v>12.350944444168944</v>
      </c>
      <c r="G16" s="34">
        <f t="shared" si="1"/>
        <v>43614.465000000026</v>
      </c>
      <c r="H16" s="69">
        <f t="shared" si="2"/>
        <v>1.0959600393864524</v>
      </c>
    </row>
    <row r="17" ht="13.5">
      <c r="E17">
        <v>497168</v>
      </c>
    </row>
    <row r="20" spans="3:8" ht="13.5">
      <c r="C20">
        <v>674419</v>
      </c>
      <c r="D20">
        <v>7445</v>
      </c>
      <c r="E20">
        <v>7583</v>
      </c>
      <c r="F20">
        <v>1.12</v>
      </c>
      <c r="G20">
        <v>138</v>
      </c>
      <c r="H20" t="s">
        <v>211</v>
      </c>
    </row>
    <row r="21" spans="3:8" ht="13.5">
      <c r="C21">
        <v>592512</v>
      </c>
      <c r="D21">
        <v>20084</v>
      </c>
      <c r="E21">
        <v>21864</v>
      </c>
      <c r="F21">
        <v>3.69</v>
      </c>
      <c r="G21">
        <v>1780</v>
      </c>
      <c r="H21">
        <v>1.09</v>
      </c>
    </row>
    <row r="22" spans="3:8" ht="13.5">
      <c r="C22">
        <v>24979</v>
      </c>
      <c r="D22">
        <v>1652</v>
      </c>
      <c r="E22">
        <v>2011</v>
      </c>
      <c r="F22">
        <v>8.05</v>
      </c>
      <c r="G22">
        <v>359</v>
      </c>
      <c r="H22">
        <v>1.22</v>
      </c>
    </row>
    <row r="23" spans="3:8" ht="13.5">
      <c r="C23">
        <v>1005001</v>
      </c>
      <c r="D23">
        <v>173756</v>
      </c>
      <c r="E23">
        <v>187363</v>
      </c>
      <c r="F23">
        <v>1864</v>
      </c>
      <c r="G23">
        <v>13607</v>
      </c>
      <c r="H23">
        <v>1.08</v>
      </c>
    </row>
    <row r="24" spans="3:8" ht="13.5">
      <c r="C24">
        <v>705393</v>
      </c>
      <c r="D24">
        <v>222466</v>
      </c>
      <c r="E24">
        <v>234586</v>
      </c>
      <c r="F24">
        <v>33.26</v>
      </c>
      <c r="G24">
        <v>12120</v>
      </c>
      <c r="H24">
        <v>1.05</v>
      </c>
    </row>
    <row r="25" spans="3:8" ht="13.5">
      <c r="C25">
        <v>864351</v>
      </c>
      <c r="D25">
        <v>17967</v>
      </c>
      <c r="E25">
        <v>18656</v>
      </c>
      <c r="F25">
        <v>2.16</v>
      </c>
      <c r="G25">
        <v>689</v>
      </c>
      <c r="H25">
        <v>1.04</v>
      </c>
    </row>
    <row r="26" spans="3:8" ht="13.5">
      <c r="C26">
        <v>191384</v>
      </c>
      <c r="D26">
        <v>12789</v>
      </c>
      <c r="E26">
        <v>26527</v>
      </c>
      <c r="F26">
        <v>13.86</v>
      </c>
      <c r="G26">
        <v>13738</v>
      </c>
      <c r="H26">
        <v>2.07</v>
      </c>
    </row>
    <row r="27" spans="3:8" ht="13.5">
      <c r="C27">
        <v>4033060</v>
      </c>
      <c r="D27">
        <v>454507</v>
      </c>
      <c r="E27">
        <v>498121</v>
      </c>
      <c r="F27">
        <v>12.35</v>
      </c>
      <c r="G27">
        <v>43614</v>
      </c>
      <c r="H27">
        <v>1.1</v>
      </c>
    </row>
    <row r="30" spans="3:9" ht="13.5">
      <c r="C30">
        <f>C9-C20</f>
        <v>0</v>
      </c>
      <c r="D30">
        <f aca="true" t="shared" si="3" ref="D30:I30">D9-D20</f>
        <v>0</v>
      </c>
      <c r="E30">
        <f t="shared" si="3"/>
        <v>0</v>
      </c>
      <c r="F30">
        <f t="shared" si="3"/>
        <v>0.004375202952467072</v>
      </c>
      <c r="G30">
        <f t="shared" si="3"/>
        <v>0</v>
      </c>
      <c r="H30" t="e">
        <f t="shared" si="3"/>
        <v>#VALUE!</v>
      </c>
      <c r="I30">
        <f t="shared" si="3"/>
        <v>0</v>
      </c>
    </row>
    <row r="31" spans="3:9" ht="13.5">
      <c r="C31">
        <f aca="true" t="shared" si="4" ref="C31:I31">C10-C21</f>
        <v>0</v>
      </c>
      <c r="D31">
        <f t="shared" si="4"/>
        <v>-0.4650000000001455</v>
      </c>
      <c r="E31">
        <f t="shared" si="4"/>
        <v>0</v>
      </c>
      <c r="F31">
        <f t="shared" si="4"/>
        <v>5.184705119898325E-05</v>
      </c>
      <c r="G31">
        <f t="shared" si="4"/>
        <v>0.4650000000001455</v>
      </c>
      <c r="H31">
        <f t="shared" si="4"/>
        <v>-0.0013470312870718093</v>
      </c>
      <c r="I31">
        <f t="shared" si="4"/>
        <v>0</v>
      </c>
    </row>
    <row r="32" spans="3:9" ht="13.5">
      <c r="C32">
        <f aca="true" t="shared" si="5" ref="C32:I32">C11-C22</f>
        <v>0</v>
      </c>
      <c r="D32">
        <f t="shared" si="5"/>
        <v>-0.46499999999991815</v>
      </c>
      <c r="E32">
        <f t="shared" si="5"/>
        <v>-0.2999999999999545</v>
      </c>
      <c r="F32">
        <f t="shared" si="5"/>
        <v>-0.00043836822931275776</v>
      </c>
      <c r="G32">
        <f t="shared" si="5"/>
        <v>0.16499999999996362</v>
      </c>
      <c r="H32">
        <f t="shared" si="5"/>
        <v>-0.002526558625763231</v>
      </c>
      <c r="I32">
        <f t="shared" si="5"/>
        <v>0</v>
      </c>
    </row>
    <row r="33" spans="3:9" ht="13.5">
      <c r="C33">
        <f aca="true" t="shared" si="6" ref="C33:I33">C12-C23</f>
        <v>0</v>
      </c>
      <c r="D33">
        <f t="shared" si="6"/>
        <v>0</v>
      </c>
      <c r="E33">
        <f t="shared" si="6"/>
        <v>0</v>
      </c>
      <c r="F33">
        <f t="shared" si="6"/>
        <v>-1845.3569339732</v>
      </c>
      <c r="G33">
        <f t="shared" si="6"/>
        <v>0</v>
      </c>
      <c r="H33">
        <f t="shared" si="6"/>
        <v>-0.0016890351987846053</v>
      </c>
      <c r="I33">
        <f t="shared" si="6"/>
        <v>0</v>
      </c>
    </row>
    <row r="34" spans="3:9" ht="13.5">
      <c r="C34">
        <f aca="true" t="shared" si="7" ref="C34:I34">C13-C24</f>
        <v>0</v>
      </c>
      <c r="D34">
        <f t="shared" si="7"/>
        <v>0</v>
      </c>
      <c r="E34">
        <f t="shared" si="7"/>
        <v>0</v>
      </c>
      <c r="F34">
        <f t="shared" si="7"/>
        <v>-0.003928561808805853</v>
      </c>
      <c r="G34">
        <f t="shared" si="7"/>
        <v>0</v>
      </c>
      <c r="H34">
        <f t="shared" si="7"/>
        <v>0.004480235182005243</v>
      </c>
      <c r="I34">
        <f t="shared" si="7"/>
        <v>0</v>
      </c>
    </row>
    <row r="35" spans="3:9" ht="13.5">
      <c r="C35">
        <f aca="true" t="shared" si="8" ref="C35:I35">C14-C25</f>
        <v>0</v>
      </c>
      <c r="D35">
        <f t="shared" si="8"/>
        <v>0</v>
      </c>
      <c r="E35">
        <f t="shared" si="8"/>
        <v>0</v>
      </c>
      <c r="F35">
        <f t="shared" si="8"/>
        <v>-0.0016175835974046038</v>
      </c>
      <c r="G35">
        <f t="shared" si="8"/>
        <v>0</v>
      </c>
      <c r="H35">
        <f t="shared" si="8"/>
        <v>-0.0016519174041298434</v>
      </c>
      <c r="I35">
        <f t="shared" si="8"/>
        <v>0</v>
      </c>
    </row>
    <row r="36" spans="3:9" ht="13.5">
      <c r="C36">
        <f aca="true" t="shared" si="9" ref="C36:I36">C15-C26</f>
        <v>0</v>
      </c>
      <c r="D36">
        <f t="shared" si="9"/>
        <v>0</v>
      </c>
      <c r="E36">
        <f t="shared" si="9"/>
        <v>0</v>
      </c>
      <c r="F36">
        <f t="shared" si="9"/>
        <v>0.0006153074447183826</v>
      </c>
      <c r="G36">
        <f t="shared" si="9"/>
        <v>0</v>
      </c>
      <c r="H36">
        <f t="shared" si="9"/>
        <v>0.004204394401438716</v>
      </c>
      <c r="I36">
        <f t="shared" si="9"/>
        <v>0</v>
      </c>
    </row>
    <row r="37" spans="3:9" ht="13.5">
      <c r="C37">
        <f aca="true" t="shared" si="10" ref="C37:I37">C16-C27</f>
        <v>0</v>
      </c>
      <c r="D37">
        <f t="shared" si="10"/>
        <v>-0.46500000002561137</v>
      </c>
      <c r="E37">
        <f t="shared" si="10"/>
        <v>0</v>
      </c>
      <c r="F37">
        <f t="shared" si="10"/>
        <v>0.0009444441689439032</v>
      </c>
      <c r="G37">
        <f t="shared" si="10"/>
        <v>0.46500000002561137</v>
      </c>
      <c r="H37">
        <f t="shared" si="10"/>
        <v>-0.004039960613547722</v>
      </c>
      <c r="I37">
        <f t="shared" si="10"/>
        <v>0</v>
      </c>
    </row>
    <row r="38" ht="13.5">
      <c r="I38">
        <f>I17-I28</f>
        <v>0</v>
      </c>
    </row>
    <row r="39" ht="13.5">
      <c r="I39">
        <f>I18-I29</f>
        <v>0</v>
      </c>
    </row>
  </sheetData>
  <sheetProtection/>
  <mergeCells count="13">
    <mergeCell ref="A4:B7"/>
    <mergeCell ref="E5:F5"/>
    <mergeCell ref="F7:F8"/>
    <mergeCell ref="H7:H8"/>
    <mergeCell ref="A9:B9"/>
    <mergeCell ref="A10:B10"/>
    <mergeCell ref="G7:G8"/>
    <mergeCell ref="A11:B11"/>
    <mergeCell ref="A12:B12"/>
    <mergeCell ref="A13:B13"/>
    <mergeCell ref="A14:B14"/>
    <mergeCell ref="A15:B15"/>
    <mergeCell ref="A16:B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C17" sqref="C17:K17"/>
    </sheetView>
  </sheetViews>
  <sheetFormatPr defaultColWidth="9.00390625" defaultRowHeight="13.5"/>
  <cols>
    <col min="1" max="1" width="5.00390625" style="0" customWidth="1"/>
    <col min="2" max="2" width="4.375" style="0" customWidth="1"/>
    <col min="3" max="4" width="8.125" style="0" customWidth="1"/>
    <col min="5" max="6" width="5.625" style="0" customWidth="1"/>
    <col min="7" max="7" width="8.125" style="0" customWidth="1"/>
    <col min="8" max="9" width="5.625" style="0" customWidth="1"/>
    <col min="10" max="10" width="8.125" style="0" customWidth="1"/>
    <col min="11" max="11" width="5.625" style="0" customWidth="1"/>
    <col min="12" max="12" width="8.125" style="0" customWidth="1"/>
    <col min="13" max="13" width="5.625" style="0" customWidth="1"/>
  </cols>
  <sheetData>
    <row r="1" spans="1:13" ht="13.5">
      <c r="A1" s="74" t="s">
        <v>0</v>
      </c>
      <c r="B1" s="74"/>
      <c r="C1" s="12" t="s">
        <v>1</v>
      </c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3.5">
      <c r="A2" s="74"/>
      <c r="B2" s="74"/>
      <c r="C2" s="13"/>
      <c r="D2" s="75" t="s">
        <v>2</v>
      </c>
      <c r="E2" s="76"/>
      <c r="F2" s="17"/>
      <c r="G2" s="18"/>
      <c r="H2" s="18"/>
      <c r="I2" s="18"/>
      <c r="J2" s="18"/>
      <c r="K2" s="18"/>
      <c r="L2" s="18"/>
      <c r="M2" s="19"/>
    </row>
    <row r="3" spans="1:13" ht="13.5">
      <c r="A3" s="74"/>
      <c r="B3" s="74"/>
      <c r="C3" s="13"/>
      <c r="D3" s="15"/>
      <c r="E3" s="16"/>
      <c r="F3" s="16"/>
      <c r="G3" s="77" t="s">
        <v>28</v>
      </c>
      <c r="H3" s="78"/>
      <c r="I3" s="23"/>
      <c r="J3" s="79" t="s">
        <v>3</v>
      </c>
      <c r="K3" s="80"/>
      <c r="L3" s="72" t="s">
        <v>4</v>
      </c>
      <c r="M3" s="73"/>
    </row>
    <row r="4" spans="1:13" ht="13.5">
      <c r="A4" s="74"/>
      <c r="B4" s="74"/>
      <c r="C4" s="11" t="s">
        <v>43</v>
      </c>
      <c r="D4" s="11" t="s">
        <v>43</v>
      </c>
      <c r="E4" s="70" t="s">
        <v>41</v>
      </c>
      <c r="F4" s="83" t="s">
        <v>40</v>
      </c>
      <c r="G4" s="10" t="s">
        <v>43</v>
      </c>
      <c r="H4" s="70" t="s">
        <v>42</v>
      </c>
      <c r="I4" s="70" t="s">
        <v>40</v>
      </c>
      <c r="J4" s="11" t="s">
        <v>43</v>
      </c>
      <c r="K4" s="83" t="s">
        <v>40</v>
      </c>
      <c r="L4" s="10" t="s">
        <v>43</v>
      </c>
      <c r="M4" s="70" t="s">
        <v>40</v>
      </c>
    </row>
    <row r="5" spans="1:13" ht="13.5">
      <c r="A5" s="9"/>
      <c r="B5" s="9"/>
      <c r="C5" s="8" t="s">
        <v>35</v>
      </c>
      <c r="D5" s="8" t="s">
        <v>36</v>
      </c>
      <c r="E5" s="71"/>
      <c r="F5" s="84"/>
      <c r="G5" s="10" t="s">
        <v>37</v>
      </c>
      <c r="H5" s="70"/>
      <c r="I5" s="70"/>
      <c r="J5" s="8" t="s">
        <v>38</v>
      </c>
      <c r="K5" s="84"/>
      <c r="L5" s="10" t="s">
        <v>39</v>
      </c>
      <c r="M5" s="70"/>
    </row>
    <row r="6" spans="1:13" ht="13.5">
      <c r="A6" s="87" t="s">
        <v>5</v>
      </c>
      <c r="B6" s="87"/>
      <c r="C6" s="2">
        <v>679866</v>
      </c>
      <c r="D6" s="2">
        <v>993</v>
      </c>
      <c r="E6" s="20">
        <f aca="true" t="shared" si="0" ref="E6:E12">D6*100/C6</f>
        <v>0.146058193820547</v>
      </c>
      <c r="F6" s="5" t="s">
        <v>44</v>
      </c>
      <c r="G6" s="2">
        <v>176</v>
      </c>
      <c r="H6" s="5">
        <f aca="true" t="shared" si="1" ref="H6:H12">G6*100/D6</f>
        <v>17.724068479355488</v>
      </c>
      <c r="I6" s="5" t="s">
        <v>44</v>
      </c>
      <c r="J6" s="2">
        <v>993</v>
      </c>
      <c r="K6" s="5" t="s">
        <v>44</v>
      </c>
      <c r="L6" s="2"/>
      <c r="M6" s="5" t="s">
        <v>44</v>
      </c>
    </row>
    <row r="7" spans="1:13" ht="13.5">
      <c r="A7" s="85" t="s">
        <v>6</v>
      </c>
      <c r="B7" s="85"/>
      <c r="C7" s="3">
        <v>547793</v>
      </c>
      <c r="D7" s="3">
        <v>257</v>
      </c>
      <c r="E7" s="21">
        <f t="shared" si="0"/>
        <v>0.046915531961890716</v>
      </c>
      <c r="F7" s="6" t="s">
        <v>44</v>
      </c>
      <c r="G7" s="3">
        <v>250</v>
      </c>
      <c r="H7" s="6">
        <f t="shared" si="1"/>
        <v>97.27626459143968</v>
      </c>
      <c r="I7" s="6" t="s">
        <v>44</v>
      </c>
      <c r="J7" s="3">
        <v>257</v>
      </c>
      <c r="K7" s="6" t="s">
        <v>44</v>
      </c>
      <c r="L7" s="3"/>
      <c r="M7" s="6" t="s">
        <v>44</v>
      </c>
    </row>
    <row r="8" spans="1:13" ht="13.5">
      <c r="A8" s="85" t="s">
        <v>7</v>
      </c>
      <c r="B8" s="85"/>
      <c r="C8" s="3">
        <v>1039251</v>
      </c>
      <c r="D8" s="3">
        <v>62132</v>
      </c>
      <c r="E8" s="21">
        <f t="shared" si="0"/>
        <v>5.978536465204267</v>
      </c>
      <c r="F8" s="6" t="s">
        <v>44</v>
      </c>
      <c r="G8" s="3">
        <v>0</v>
      </c>
      <c r="H8" s="6">
        <f t="shared" si="1"/>
        <v>0</v>
      </c>
      <c r="I8" s="6" t="s">
        <v>44</v>
      </c>
      <c r="J8" s="3">
        <v>19045</v>
      </c>
      <c r="K8" s="6" t="s">
        <v>44</v>
      </c>
      <c r="L8" s="3">
        <v>43087</v>
      </c>
      <c r="M8" s="6" t="s">
        <v>44</v>
      </c>
    </row>
    <row r="9" spans="1:13" ht="13.5">
      <c r="A9" s="85" t="s">
        <v>8</v>
      </c>
      <c r="B9" s="85"/>
      <c r="C9" s="3">
        <v>549304</v>
      </c>
      <c r="D9" s="3">
        <v>46213</v>
      </c>
      <c r="E9" s="21">
        <f t="shared" si="0"/>
        <v>8.413009918005331</v>
      </c>
      <c r="F9" s="6" t="s">
        <v>44</v>
      </c>
      <c r="G9" s="3">
        <v>1019</v>
      </c>
      <c r="H9" s="6">
        <f t="shared" si="1"/>
        <v>2.205007249042477</v>
      </c>
      <c r="I9" s="6" t="s">
        <v>44</v>
      </c>
      <c r="J9" s="3">
        <v>5501</v>
      </c>
      <c r="K9" s="6" t="s">
        <v>44</v>
      </c>
      <c r="L9" s="3">
        <v>41300</v>
      </c>
      <c r="M9" s="6" t="s">
        <v>44</v>
      </c>
    </row>
    <row r="10" spans="1:13" ht="13.5">
      <c r="A10" s="85" t="s">
        <v>9</v>
      </c>
      <c r="B10" s="85"/>
      <c r="C10" s="3">
        <v>885618</v>
      </c>
      <c r="D10" s="3">
        <v>2463</v>
      </c>
      <c r="E10" s="21">
        <f t="shared" si="0"/>
        <v>0.27811087850517946</v>
      </c>
      <c r="F10" s="6" t="s">
        <v>44</v>
      </c>
      <c r="G10" s="3">
        <v>2463</v>
      </c>
      <c r="H10" s="6">
        <f t="shared" si="1"/>
        <v>100</v>
      </c>
      <c r="I10" s="6" t="s">
        <v>44</v>
      </c>
      <c r="J10" s="3">
        <v>2463</v>
      </c>
      <c r="K10" s="6" t="s">
        <v>44</v>
      </c>
      <c r="L10" s="3"/>
      <c r="M10" s="6" t="s">
        <v>44</v>
      </c>
    </row>
    <row r="11" spans="1:13" ht="13.5">
      <c r="A11" s="85" t="s">
        <v>10</v>
      </c>
      <c r="B11" s="85"/>
      <c r="C11" s="3">
        <v>197623</v>
      </c>
      <c r="D11" s="3">
        <v>567</v>
      </c>
      <c r="E11" s="21">
        <f t="shared" si="0"/>
        <v>0.2869099244521134</v>
      </c>
      <c r="F11" s="6" t="s">
        <v>44</v>
      </c>
      <c r="G11" s="3">
        <v>39</v>
      </c>
      <c r="H11" s="6">
        <f t="shared" si="1"/>
        <v>6.878306878306878</v>
      </c>
      <c r="I11" s="6" t="s">
        <v>44</v>
      </c>
      <c r="J11" s="3">
        <v>567</v>
      </c>
      <c r="K11" s="6" t="s">
        <v>44</v>
      </c>
      <c r="L11" s="3"/>
      <c r="M11" s="6" t="s">
        <v>44</v>
      </c>
    </row>
    <row r="12" spans="1:13" ht="13.5">
      <c r="A12" s="86" t="s">
        <v>11</v>
      </c>
      <c r="B12" s="86"/>
      <c r="C12" s="4">
        <v>3869455</v>
      </c>
      <c r="D12" s="4">
        <v>113214</v>
      </c>
      <c r="E12" s="22">
        <f t="shared" si="0"/>
        <v>2.9258383932621004</v>
      </c>
      <c r="F12" s="7" t="s">
        <v>44</v>
      </c>
      <c r="G12" s="4">
        <v>3947</v>
      </c>
      <c r="H12" s="7">
        <f t="shared" si="1"/>
        <v>3.4863179465437137</v>
      </c>
      <c r="I12" s="7" t="s">
        <v>44</v>
      </c>
      <c r="J12" s="4">
        <v>28827</v>
      </c>
      <c r="K12" s="7" t="s">
        <v>44</v>
      </c>
      <c r="L12" s="4">
        <v>84387</v>
      </c>
      <c r="M12" s="7" t="s">
        <v>44</v>
      </c>
    </row>
    <row r="13" spans="1:11" ht="13.5">
      <c r="A13" s="1" t="s">
        <v>12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3.5" customHeight="1">
      <c r="A14" s="82" t="s">
        <v>13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</row>
    <row r="15" spans="1:11" ht="13.5" customHeight="1">
      <c r="A15" s="82" t="s">
        <v>14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</row>
    <row r="16" spans="1:11" ht="13.5" customHeight="1">
      <c r="A16" s="1"/>
      <c r="B16" s="1" t="s">
        <v>3</v>
      </c>
      <c r="C16" s="81" t="s">
        <v>15</v>
      </c>
      <c r="D16" s="81"/>
      <c r="E16" s="81"/>
      <c r="F16" s="81"/>
      <c r="G16" s="81"/>
      <c r="H16" s="81"/>
      <c r="I16" s="81"/>
      <c r="J16" s="81"/>
      <c r="K16" s="81"/>
    </row>
    <row r="17" spans="1:11" ht="13.5" customHeight="1">
      <c r="A17" s="1"/>
      <c r="B17" s="1"/>
      <c r="C17" s="81" t="s">
        <v>16</v>
      </c>
      <c r="D17" s="81"/>
      <c r="E17" s="81"/>
      <c r="F17" s="81"/>
      <c r="G17" s="81"/>
      <c r="H17" s="81"/>
      <c r="I17" s="81"/>
      <c r="J17" s="81"/>
      <c r="K17" s="81"/>
    </row>
    <row r="18" spans="1:11" ht="13.5" customHeight="1">
      <c r="A18" s="82"/>
      <c r="B18" s="82"/>
      <c r="C18" s="81" t="s">
        <v>17</v>
      </c>
      <c r="D18" s="81"/>
      <c r="E18" s="81"/>
      <c r="F18" s="81"/>
      <c r="G18" s="81"/>
      <c r="H18" s="81"/>
      <c r="I18" s="81"/>
      <c r="J18" s="81"/>
      <c r="K18" s="81"/>
    </row>
    <row r="19" spans="1:11" ht="13.5" customHeight="1">
      <c r="A19" s="1" t="s">
        <v>18</v>
      </c>
      <c r="B19" s="1" t="s">
        <v>19</v>
      </c>
      <c r="C19" s="81" t="s">
        <v>20</v>
      </c>
      <c r="D19" s="81"/>
      <c r="E19" s="81"/>
      <c r="F19" s="81"/>
      <c r="G19" s="81"/>
      <c r="H19" s="81"/>
      <c r="I19" s="81"/>
      <c r="J19" s="81"/>
      <c r="K19" s="81"/>
    </row>
    <row r="20" spans="1:11" ht="13.5" customHeight="1">
      <c r="A20" s="1"/>
      <c r="B20" s="1" t="s">
        <v>21</v>
      </c>
      <c r="C20" s="81" t="s">
        <v>22</v>
      </c>
      <c r="D20" s="81"/>
      <c r="E20" s="81"/>
      <c r="F20" s="81"/>
      <c r="G20" s="81"/>
      <c r="H20" s="81"/>
      <c r="I20" s="81"/>
      <c r="J20" s="81"/>
      <c r="K20" s="81"/>
    </row>
    <row r="21" spans="1:11" ht="13.5" customHeight="1">
      <c r="A21" s="82"/>
      <c r="B21" s="82"/>
      <c r="C21" s="81" t="s">
        <v>23</v>
      </c>
      <c r="D21" s="81"/>
      <c r="E21" s="81"/>
      <c r="F21" s="81"/>
      <c r="G21" s="81"/>
      <c r="H21" s="81"/>
      <c r="I21" s="81"/>
      <c r="J21" s="81"/>
      <c r="K21" s="81"/>
    </row>
  </sheetData>
  <sheetProtection/>
  <mergeCells count="28">
    <mergeCell ref="M4:M5"/>
    <mergeCell ref="A10:B10"/>
    <mergeCell ref="A11:B11"/>
    <mergeCell ref="A12:B12"/>
    <mergeCell ref="A6:B6"/>
    <mergeCell ref="A7:B7"/>
    <mergeCell ref="A8:B8"/>
    <mergeCell ref="A9:B9"/>
    <mergeCell ref="C18:K18"/>
    <mergeCell ref="C19:K19"/>
    <mergeCell ref="A14:K14"/>
    <mergeCell ref="A15:K15"/>
    <mergeCell ref="L3:M3"/>
    <mergeCell ref="E4:E5"/>
    <mergeCell ref="F4:F5"/>
    <mergeCell ref="H4:H5"/>
    <mergeCell ref="I4:I5"/>
    <mergeCell ref="K4:K5"/>
    <mergeCell ref="C20:K20"/>
    <mergeCell ref="C21:K21"/>
    <mergeCell ref="A1:B4"/>
    <mergeCell ref="D2:E2"/>
    <mergeCell ref="G3:H3"/>
    <mergeCell ref="J3:K3"/>
    <mergeCell ref="A18:B18"/>
    <mergeCell ref="A21:B21"/>
    <mergeCell ref="C16:K16"/>
    <mergeCell ref="C17:K17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L8" sqref="L8:L9"/>
    </sheetView>
  </sheetViews>
  <sheetFormatPr defaultColWidth="9.00390625" defaultRowHeight="13.5"/>
  <cols>
    <col min="1" max="1" width="5.00390625" style="0" customWidth="1"/>
    <col min="2" max="2" width="4.375" style="0" customWidth="1"/>
    <col min="3" max="4" width="8.125" style="0" customWidth="1"/>
    <col min="5" max="6" width="5.625" style="0" customWidth="1"/>
    <col min="7" max="7" width="8.125" style="0" customWidth="1"/>
    <col min="8" max="9" width="5.625" style="0" customWidth="1"/>
    <col min="10" max="10" width="8.125" style="0" customWidth="1"/>
    <col min="11" max="11" width="5.625" style="0" customWidth="1"/>
    <col min="12" max="12" width="8.125" style="0" customWidth="1"/>
    <col min="13" max="13" width="5.625" style="0" customWidth="1"/>
  </cols>
  <sheetData>
    <row r="1" spans="1:13" ht="13.5">
      <c r="A1" s="74" t="s">
        <v>0</v>
      </c>
      <c r="B1" s="74"/>
      <c r="C1" s="12" t="s">
        <v>1</v>
      </c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3.5">
      <c r="A2" s="74"/>
      <c r="B2" s="74"/>
      <c r="C2" s="13"/>
      <c r="D2" s="75" t="s">
        <v>2</v>
      </c>
      <c r="E2" s="76"/>
      <c r="F2" s="17"/>
      <c r="G2" s="18"/>
      <c r="H2" s="18"/>
      <c r="I2" s="18"/>
      <c r="J2" s="18"/>
      <c r="K2" s="18"/>
      <c r="L2" s="18"/>
      <c r="M2" s="19"/>
    </row>
    <row r="3" spans="1:13" ht="13.5">
      <c r="A3" s="74"/>
      <c r="B3" s="74"/>
      <c r="C3" s="13"/>
      <c r="D3" s="15"/>
      <c r="E3" s="16"/>
      <c r="F3" s="16"/>
      <c r="G3" s="77" t="s">
        <v>28</v>
      </c>
      <c r="H3" s="78"/>
      <c r="I3" s="23"/>
      <c r="J3" s="79" t="s">
        <v>3</v>
      </c>
      <c r="K3" s="80"/>
      <c r="L3" s="72" t="s">
        <v>4</v>
      </c>
      <c r="M3" s="73"/>
    </row>
    <row r="4" spans="1:13" ht="13.5">
      <c r="A4" s="74"/>
      <c r="B4" s="74"/>
      <c r="C4" s="11" t="s">
        <v>43</v>
      </c>
      <c r="D4" s="11" t="s">
        <v>43</v>
      </c>
      <c r="E4" s="70" t="s">
        <v>41</v>
      </c>
      <c r="F4" s="70" t="s">
        <v>40</v>
      </c>
      <c r="G4" s="11" t="s">
        <v>43</v>
      </c>
      <c r="H4" s="70" t="s">
        <v>42</v>
      </c>
      <c r="I4" s="70" t="s">
        <v>40</v>
      </c>
      <c r="J4" s="11" t="s">
        <v>43</v>
      </c>
      <c r="K4" s="70" t="s">
        <v>40</v>
      </c>
      <c r="L4" s="11" t="s">
        <v>43</v>
      </c>
      <c r="M4" s="70" t="s">
        <v>40</v>
      </c>
    </row>
    <row r="5" spans="1:13" ht="13.5" customHeight="1">
      <c r="A5" s="9"/>
      <c r="B5" s="9"/>
      <c r="C5" s="8" t="s">
        <v>35</v>
      </c>
      <c r="D5" s="8" t="s">
        <v>36</v>
      </c>
      <c r="E5" s="71"/>
      <c r="F5" s="71"/>
      <c r="G5" s="8" t="s">
        <v>37</v>
      </c>
      <c r="H5" s="71"/>
      <c r="I5" s="71"/>
      <c r="J5" s="8" t="s">
        <v>38</v>
      </c>
      <c r="K5" s="71"/>
      <c r="L5" s="8" t="s">
        <v>39</v>
      </c>
      <c r="M5" s="71"/>
    </row>
    <row r="6" spans="1:13" ht="13.5">
      <c r="A6" s="87" t="s">
        <v>5</v>
      </c>
      <c r="B6" s="87"/>
      <c r="C6" s="3">
        <v>679866</v>
      </c>
      <c r="D6" s="3">
        <v>1647</v>
      </c>
      <c r="E6" s="21">
        <f aca="true" t="shared" si="0" ref="E6:E12">D6*100/C6</f>
        <v>0.24225362056640573</v>
      </c>
      <c r="F6" s="21">
        <f>+D6/'2002'!D6</f>
        <v>1.6586102719033233</v>
      </c>
      <c r="G6" s="3">
        <v>224</v>
      </c>
      <c r="H6" s="6">
        <f aca="true" t="shared" si="1" ref="H6:H12">G6*100/D6</f>
        <v>13.600485731633272</v>
      </c>
      <c r="I6" s="21">
        <f>+G6/'2002'!G6</f>
        <v>1.2727272727272727</v>
      </c>
      <c r="J6" s="3">
        <v>1647</v>
      </c>
      <c r="K6" s="21">
        <f>+J6/'2002'!J6</f>
        <v>1.6586102719033233</v>
      </c>
      <c r="L6" s="3"/>
      <c r="M6" s="6" t="s">
        <v>44</v>
      </c>
    </row>
    <row r="7" spans="1:13" ht="13.5">
      <c r="A7" s="85" t="s">
        <v>6</v>
      </c>
      <c r="B7" s="85"/>
      <c r="C7" s="3">
        <v>547793</v>
      </c>
      <c r="D7" s="3">
        <v>377</v>
      </c>
      <c r="E7" s="21">
        <f t="shared" si="0"/>
        <v>0.06882161692464124</v>
      </c>
      <c r="F7" s="21">
        <f>+D7/'2002'!D7</f>
        <v>1.4669260700389104</v>
      </c>
      <c r="G7" s="3">
        <v>205</v>
      </c>
      <c r="H7" s="6">
        <f t="shared" si="1"/>
        <v>54.37665782493369</v>
      </c>
      <c r="I7" s="21">
        <f>+G7/'2002'!G7</f>
        <v>0.82</v>
      </c>
      <c r="J7" s="3">
        <v>377</v>
      </c>
      <c r="K7" s="21">
        <f>+J7/'2002'!J7</f>
        <v>1.4669260700389104</v>
      </c>
      <c r="L7" s="3"/>
      <c r="M7" s="6" t="s">
        <v>44</v>
      </c>
    </row>
    <row r="8" spans="1:13" ht="13.5">
      <c r="A8" s="85" t="s">
        <v>7</v>
      </c>
      <c r="B8" s="85"/>
      <c r="C8" s="3">
        <v>1039251</v>
      </c>
      <c r="D8" s="3">
        <v>74129</v>
      </c>
      <c r="E8" s="21">
        <f t="shared" si="0"/>
        <v>7.1329255396434545</v>
      </c>
      <c r="F8" s="21">
        <f>+D8/'2002'!D8</f>
        <v>1.1930889074872852</v>
      </c>
      <c r="G8" s="3">
        <v>0</v>
      </c>
      <c r="H8" s="6">
        <f t="shared" si="1"/>
        <v>0</v>
      </c>
      <c r="I8" s="6" t="s">
        <v>44</v>
      </c>
      <c r="J8" s="3">
        <v>25214</v>
      </c>
      <c r="K8" s="21">
        <f>+J8/'2002'!J8</f>
        <v>1.3239170385928065</v>
      </c>
      <c r="L8" s="3">
        <v>48915</v>
      </c>
      <c r="M8" s="21">
        <f>+L8/'2002'!L8</f>
        <v>1.1352612156799033</v>
      </c>
    </row>
    <row r="9" spans="1:13" ht="13.5">
      <c r="A9" s="85" t="s">
        <v>8</v>
      </c>
      <c r="B9" s="85"/>
      <c r="C9" s="3">
        <v>549304</v>
      </c>
      <c r="D9" s="3">
        <v>79383</v>
      </c>
      <c r="E9" s="21">
        <f t="shared" si="0"/>
        <v>14.451560520221953</v>
      </c>
      <c r="F9" s="21">
        <f>+D9/'2002'!D9</f>
        <v>1.7177633999091164</v>
      </c>
      <c r="G9" s="3">
        <v>1107</v>
      </c>
      <c r="H9" s="6">
        <f t="shared" si="1"/>
        <v>1.394505120743736</v>
      </c>
      <c r="I9" s="21">
        <f>+G9/'2002'!G9</f>
        <v>1.086359175662414</v>
      </c>
      <c r="J9" s="3">
        <v>9122</v>
      </c>
      <c r="K9" s="21">
        <f>+J9/'2002'!J9</f>
        <v>1.6582439556444284</v>
      </c>
      <c r="L9" s="3">
        <v>70261</v>
      </c>
      <c r="M9" s="21">
        <f>+L9/'2002'!L9</f>
        <v>1.7012348668280872</v>
      </c>
    </row>
    <row r="10" spans="1:13" ht="13.5">
      <c r="A10" s="85" t="s">
        <v>9</v>
      </c>
      <c r="B10" s="85"/>
      <c r="C10" s="3">
        <v>885618</v>
      </c>
      <c r="D10" s="3">
        <v>2922</v>
      </c>
      <c r="E10" s="21">
        <f t="shared" si="0"/>
        <v>0.32993909337886085</v>
      </c>
      <c r="F10" s="21">
        <f>+D10/'2002'!D10</f>
        <v>1.1863580998781973</v>
      </c>
      <c r="G10" s="3">
        <v>2922</v>
      </c>
      <c r="H10" s="6">
        <f t="shared" si="1"/>
        <v>100</v>
      </c>
      <c r="I10" s="21">
        <f>+G10/'2002'!G10</f>
        <v>1.1863580998781973</v>
      </c>
      <c r="J10" s="3">
        <v>2922</v>
      </c>
      <c r="K10" s="21">
        <f>+J10/'2002'!J10</f>
        <v>1.1863580998781973</v>
      </c>
      <c r="L10" s="3"/>
      <c r="M10" s="6" t="s">
        <v>44</v>
      </c>
    </row>
    <row r="11" spans="1:13" ht="13.5">
      <c r="A11" s="85" t="s">
        <v>10</v>
      </c>
      <c r="B11" s="85"/>
      <c r="C11" s="3">
        <v>197623</v>
      </c>
      <c r="D11" s="3">
        <v>756</v>
      </c>
      <c r="E11" s="21">
        <f t="shared" si="0"/>
        <v>0.38254656593615116</v>
      </c>
      <c r="F11" s="21">
        <f>+D11/'2002'!D11</f>
        <v>1.3333333333333333</v>
      </c>
      <c r="G11" s="3">
        <v>39</v>
      </c>
      <c r="H11" s="6">
        <f t="shared" si="1"/>
        <v>5.158730158730159</v>
      </c>
      <c r="I11" s="21">
        <f>+G11/'2002'!G11</f>
        <v>1</v>
      </c>
      <c r="J11" s="3">
        <v>756</v>
      </c>
      <c r="K11" s="21">
        <f>+J11/'2002'!J11</f>
        <v>1.3333333333333333</v>
      </c>
      <c r="L11" s="3"/>
      <c r="M11" s="6" t="s">
        <v>44</v>
      </c>
    </row>
    <row r="12" spans="1:13" ht="13.5">
      <c r="A12" s="86" t="s">
        <v>11</v>
      </c>
      <c r="B12" s="86"/>
      <c r="C12" s="4">
        <v>3869455</v>
      </c>
      <c r="D12" s="4">
        <f>SUM(D6:D11)</f>
        <v>159214</v>
      </c>
      <c r="E12" s="22">
        <f t="shared" si="0"/>
        <v>4.114636298910312</v>
      </c>
      <c r="F12" s="22">
        <f>+D12/'2002'!D12</f>
        <v>1.4063101736534351</v>
      </c>
      <c r="G12" s="4">
        <f>SUM(G6:G11)</f>
        <v>4497</v>
      </c>
      <c r="H12" s="7">
        <f t="shared" si="1"/>
        <v>2.824500358008718</v>
      </c>
      <c r="I12" s="22">
        <f>+G12/'2002'!G12</f>
        <v>1.1393463389916392</v>
      </c>
      <c r="J12" s="4">
        <f>SUM(J6:J11)</f>
        <v>40038</v>
      </c>
      <c r="K12" s="22">
        <f>+J12/'2002'!J12</f>
        <v>1.3889062337392029</v>
      </c>
      <c r="L12" s="4">
        <f>SUM(L6:L11)</f>
        <v>119176</v>
      </c>
      <c r="M12" s="22">
        <f>+L12/'2002'!L12</f>
        <v>1.4122554421889628</v>
      </c>
    </row>
    <row r="13" spans="1:13" ht="13.5">
      <c r="A13" s="1" t="s">
        <v>12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3.5" customHeight="1">
      <c r="A14" s="82" t="s">
        <v>13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</row>
    <row r="15" spans="1:13" ht="13.5" customHeight="1">
      <c r="A15" s="82" t="s">
        <v>14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</row>
    <row r="16" spans="1:13" ht="13.5" customHeight="1">
      <c r="A16" s="1"/>
      <c r="B16" s="1" t="s">
        <v>3</v>
      </c>
      <c r="C16" s="81" t="s">
        <v>15</v>
      </c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1:13" ht="27" customHeight="1">
      <c r="A17" s="1"/>
      <c r="B17" s="1"/>
      <c r="C17" s="82" t="s">
        <v>33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</row>
    <row r="18" spans="1:13" ht="13.5" customHeight="1">
      <c r="A18" s="82"/>
      <c r="B18" s="82"/>
      <c r="C18" s="81" t="s">
        <v>25</v>
      </c>
      <c r="D18" s="81"/>
      <c r="E18" s="81"/>
      <c r="F18" s="81"/>
      <c r="G18" s="81"/>
      <c r="H18" s="81"/>
      <c r="I18" s="81"/>
      <c r="J18" s="81"/>
      <c r="K18" s="81"/>
      <c r="L18" s="81"/>
      <c r="M18" s="81"/>
    </row>
    <row r="19" spans="1:13" ht="13.5" customHeight="1">
      <c r="A19" s="1"/>
      <c r="B19" s="1" t="s">
        <v>26</v>
      </c>
      <c r="C19" s="88" t="s">
        <v>34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</row>
    <row r="20" spans="1:13" ht="13.5" customHeight="1">
      <c r="A20" s="1"/>
      <c r="B20" s="1"/>
      <c r="C20" s="88" t="s">
        <v>31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1:13" ht="27" customHeight="1">
      <c r="A21" s="1"/>
      <c r="B21" s="1" t="s">
        <v>27</v>
      </c>
      <c r="C21" s="82" t="s">
        <v>30</v>
      </c>
      <c r="D21" s="82"/>
      <c r="E21" s="82"/>
      <c r="F21" s="82"/>
      <c r="G21" s="82"/>
      <c r="H21" s="82"/>
      <c r="I21" s="82"/>
      <c r="J21" s="82"/>
      <c r="K21" s="82"/>
      <c r="L21" s="82"/>
      <c r="M21" s="82"/>
    </row>
    <row r="22" spans="1:13" ht="13.5" customHeight="1">
      <c r="A22" s="1"/>
      <c r="B22" s="1"/>
      <c r="C22" s="81" t="s">
        <v>25</v>
      </c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1:13" ht="13.5" customHeight="1">
      <c r="A23" s="1"/>
      <c r="B23" s="1" t="s">
        <v>32</v>
      </c>
      <c r="C23" s="88" t="s">
        <v>29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1:13" ht="13.5" customHeight="1">
      <c r="A24" s="82"/>
      <c r="B24" s="82"/>
      <c r="C24" s="81" t="s">
        <v>24</v>
      </c>
      <c r="D24" s="81"/>
      <c r="E24" s="81"/>
      <c r="F24" s="81"/>
      <c r="G24" s="81"/>
      <c r="H24" s="81"/>
      <c r="I24" s="81"/>
      <c r="J24" s="81"/>
      <c r="K24" s="81"/>
      <c r="L24" s="81"/>
      <c r="M24" s="81"/>
    </row>
  </sheetData>
  <sheetProtection/>
  <mergeCells count="31">
    <mergeCell ref="A24:B24"/>
    <mergeCell ref="C24:M24"/>
    <mergeCell ref="A18:B18"/>
    <mergeCell ref="C18:M18"/>
    <mergeCell ref="C21:M21"/>
    <mergeCell ref="J3:K3"/>
    <mergeCell ref="C20:M20"/>
    <mergeCell ref="C23:M23"/>
    <mergeCell ref="L3:M3"/>
    <mergeCell ref="A14:M14"/>
    <mergeCell ref="A7:B7"/>
    <mergeCell ref="A9:B9"/>
    <mergeCell ref="I4:I5"/>
    <mergeCell ref="A15:M15"/>
    <mergeCell ref="A12:B12"/>
    <mergeCell ref="C22:M22"/>
    <mergeCell ref="M4:M5"/>
    <mergeCell ref="D2:E2"/>
    <mergeCell ref="F4:F5"/>
    <mergeCell ref="C19:M19"/>
    <mergeCell ref="E4:E5"/>
    <mergeCell ref="C16:M16"/>
    <mergeCell ref="K4:K5"/>
    <mergeCell ref="G3:H3"/>
    <mergeCell ref="A10:B10"/>
    <mergeCell ref="A11:B11"/>
    <mergeCell ref="C17:M17"/>
    <mergeCell ref="A6:B6"/>
    <mergeCell ref="A8:B8"/>
    <mergeCell ref="H4:H5"/>
    <mergeCell ref="A1:B4"/>
  </mergeCells>
  <printOptions/>
  <pageMargins left="0.75" right="0.75" top="1" bottom="1" header="0.512" footer="0.51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6" sqref="A16:M16"/>
    </sheetView>
  </sheetViews>
  <sheetFormatPr defaultColWidth="9.00390625" defaultRowHeight="13.5"/>
  <cols>
    <col min="1" max="1" width="5.00390625" style="0" customWidth="1"/>
    <col min="2" max="2" width="6.625" style="0" customWidth="1"/>
    <col min="3" max="4" width="8.125" style="0" customWidth="1"/>
    <col min="5" max="6" width="5.625" style="0" customWidth="1"/>
    <col min="7" max="7" width="8.125" style="0" customWidth="1"/>
    <col min="8" max="9" width="5.625" style="0" customWidth="1"/>
    <col min="10" max="10" width="8.125" style="0" customWidth="1"/>
    <col min="11" max="11" width="5.625" style="0" customWidth="1"/>
    <col min="12" max="12" width="8.125" style="0" customWidth="1"/>
    <col min="13" max="13" width="5.625" style="0" customWidth="1"/>
  </cols>
  <sheetData>
    <row r="1" spans="1:13" ht="13.5">
      <c r="A1" s="74" t="s">
        <v>0</v>
      </c>
      <c r="B1" s="74"/>
      <c r="C1" s="12" t="s">
        <v>1</v>
      </c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3.5">
      <c r="A2" s="74"/>
      <c r="B2" s="74"/>
      <c r="C2" s="13"/>
      <c r="D2" s="75" t="s">
        <v>2</v>
      </c>
      <c r="E2" s="76"/>
      <c r="F2" s="17"/>
      <c r="G2" s="18"/>
      <c r="H2" s="18"/>
      <c r="I2" s="18"/>
      <c r="J2" s="18"/>
      <c r="K2" s="18"/>
      <c r="L2" s="18"/>
      <c r="M2" s="19"/>
    </row>
    <row r="3" spans="1:13" ht="13.5">
      <c r="A3" s="74"/>
      <c r="B3" s="74"/>
      <c r="C3" s="13"/>
      <c r="D3" s="15"/>
      <c r="E3" s="16"/>
      <c r="F3" s="16"/>
      <c r="G3" s="77" t="s">
        <v>28</v>
      </c>
      <c r="H3" s="78"/>
      <c r="I3" s="23"/>
      <c r="J3" s="79" t="s">
        <v>3</v>
      </c>
      <c r="K3" s="80"/>
      <c r="L3" s="72" t="s">
        <v>4</v>
      </c>
      <c r="M3" s="73"/>
    </row>
    <row r="4" spans="1:13" ht="13.5">
      <c r="A4" s="74"/>
      <c r="B4" s="74"/>
      <c r="C4" s="11" t="s">
        <v>43</v>
      </c>
      <c r="D4" s="11" t="s">
        <v>43</v>
      </c>
      <c r="E4" s="70" t="s">
        <v>41</v>
      </c>
      <c r="F4" s="70" t="s">
        <v>40</v>
      </c>
      <c r="G4" s="11" t="s">
        <v>43</v>
      </c>
      <c r="H4" s="70" t="s">
        <v>42</v>
      </c>
      <c r="I4" s="70" t="s">
        <v>40</v>
      </c>
      <c r="J4" s="11" t="s">
        <v>43</v>
      </c>
      <c r="K4" s="70" t="s">
        <v>40</v>
      </c>
      <c r="L4" s="11" t="s">
        <v>43</v>
      </c>
      <c r="M4" s="70" t="s">
        <v>40</v>
      </c>
    </row>
    <row r="5" spans="1:13" ht="13.5" customHeight="1">
      <c r="A5" s="9"/>
      <c r="B5" s="9"/>
      <c r="C5" s="8" t="s">
        <v>35</v>
      </c>
      <c r="D5" s="8" t="s">
        <v>36</v>
      </c>
      <c r="E5" s="71"/>
      <c r="F5" s="70"/>
      <c r="G5" s="8" t="s">
        <v>37</v>
      </c>
      <c r="H5" s="71"/>
      <c r="I5" s="71"/>
      <c r="J5" s="8" t="s">
        <v>38</v>
      </c>
      <c r="K5" s="70"/>
      <c r="L5" s="8" t="s">
        <v>39</v>
      </c>
      <c r="M5" s="71"/>
    </row>
    <row r="6" spans="1:13" ht="13.5">
      <c r="A6" s="87" t="s">
        <v>5</v>
      </c>
      <c r="B6" s="87"/>
      <c r="C6" s="3">
        <v>679866</v>
      </c>
      <c r="D6" s="3">
        <f aca="true" t="shared" si="0" ref="D6:D12">J6+L6</f>
        <v>1938</v>
      </c>
      <c r="E6" s="21">
        <f aca="true" t="shared" si="1" ref="E6:E13">D6*100/C6</f>
        <v>0.2850561728340585</v>
      </c>
      <c r="F6" s="20">
        <f>+D6/'2003'!D6</f>
        <v>1.1766848816029143</v>
      </c>
      <c r="G6" s="3">
        <v>246</v>
      </c>
      <c r="H6" s="6">
        <f aca="true" t="shared" si="2" ref="H6:H13">G6*100/D6</f>
        <v>12.693498452012383</v>
      </c>
      <c r="I6" s="20">
        <f>+G6/'2003'!G6</f>
        <v>1.0982142857142858</v>
      </c>
      <c r="J6" s="3">
        <v>1938</v>
      </c>
      <c r="K6" s="20">
        <f>+J6/'2003'!J6</f>
        <v>1.1766848816029143</v>
      </c>
      <c r="L6" s="3"/>
      <c r="M6" s="6" t="s">
        <v>44</v>
      </c>
    </row>
    <row r="7" spans="1:14" ht="13.5">
      <c r="A7" s="85" t="s">
        <v>6</v>
      </c>
      <c r="B7" s="85"/>
      <c r="C7" s="3">
        <v>547793</v>
      </c>
      <c r="D7" s="3">
        <f>J7+L7+N7</f>
        <v>5211</v>
      </c>
      <c r="E7" s="21">
        <f t="shared" si="1"/>
        <v>0.9512717395074417</v>
      </c>
      <c r="F7" s="21">
        <f>+D7/'2003'!D7</f>
        <v>13.822281167108754</v>
      </c>
      <c r="G7" s="3">
        <v>5008</v>
      </c>
      <c r="H7" s="6" t="s">
        <v>74</v>
      </c>
      <c r="I7" s="6" t="s">
        <v>44</v>
      </c>
      <c r="J7" s="3">
        <v>386</v>
      </c>
      <c r="K7" s="21">
        <f>+J7/'2003'!J7</f>
        <v>1.023872679045093</v>
      </c>
      <c r="L7" s="3"/>
      <c r="M7" s="6" t="s">
        <v>44</v>
      </c>
      <c r="N7">
        <v>4825</v>
      </c>
    </row>
    <row r="8" spans="1:14" ht="13.5">
      <c r="A8" s="26"/>
      <c r="B8" s="26" t="s">
        <v>75</v>
      </c>
      <c r="C8" s="3">
        <v>24868</v>
      </c>
      <c r="D8" s="3">
        <v>202</v>
      </c>
      <c r="E8" s="21"/>
      <c r="F8" s="21"/>
      <c r="G8" s="3"/>
      <c r="H8" s="6"/>
      <c r="I8" s="6"/>
      <c r="J8" s="3">
        <v>212</v>
      </c>
      <c r="K8" s="21"/>
      <c r="L8" s="3"/>
      <c r="M8" s="6"/>
      <c r="N8">
        <v>0.9</v>
      </c>
    </row>
    <row r="9" spans="1:13" ht="13.5">
      <c r="A9" s="85" t="s">
        <v>7</v>
      </c>
      <c r="B9" s="85"/>
      <c r="C9" s="3">
        <v>1039251</v>
      </c>
      <c r="D9" s="3">
        <f t="shared" si="0"/>
        <v>82266</v>
      </c>
      <c r="E9" s="21">
        <f t="shared" si="1"/>
        <v>7.915893273136134</v>
      </c>
      <c r="F9" s="21">
        <f>+D9/'2003'!D8</f>
        <v>1.1097681069486975</v>
      </c>
      <c r="G9" s="3">
        <v>0</v>
      </c>
      <c r="H9" s="6">
        <f t="shared" si="2"/>
        <v>0</v>
      </c>
      <c r="I9" s="6" t="s">
        <v>44</v>
      </c>
      <c r="J9" s="3">
        <v>27307</v>
      </c>
      <c r="K9" s="21">
        <f>+J9/'2003'!J8</f>
        <v>1.0830094392004441</v>
      </c>
      <c r="L9" s="3">
        <v>54959</v>
      </c>
      <c r="M9" s="21">
        <f>+L9/'2003'!L8</f>
        <v>1.1235612797710315</v>
      </c>
    </row>
    <row r="10" spans="1:13" ht="13.5">
      <c r="A10" s="85" t="s">
        <v>8</v>
      </c>
      <c r="B10" s="85"/>
      <c r="C10" s="3">
        <v>549304</v>
      </c>
      <c r="D10" s="3">
        <f t="shared" si="0"/>
        <v>109523</v>
      </c>
      <c r="E10" s="21">
        <f t="shared" si="1"/>
        <v>19.938503997786288</v>
      </c>
      <c r="F10" s="21">
        <f>+D10/'2003'!D9</f>
        <v>1.3796782686469395</v>
      </c>
      <c r="G10" s="3">
        <v>1313</v>
      </c>
      <c r="H10" s="6">
        <f t="shared" si="2"/>
        <v>1.1988349479104845</v>
      </c>
      <c r="I10" s="21">
        <f>+G10/'2003'!G9</f>
        <v>1.1860885275519422</v>
      </c>
      <c r="J10" s="3">
        <v>11023</v>
      </c>
      <c r="K10" s="21">
        <f>+J10/'2003'!J9</f>
        <v>1.2083972812979609</v>
      </c>
      <c r="L10" s="3">
        <v>98500</v>
      </c>
      <c r="M10" s="21">
        <f>+L10/'2003'!L9</f>
        <v>1.401915714265382</v>
      </c>
    </row>
    <row r="11" spans="1:14" ht="13.5">
      <c r="A11" s="85" t="s">
        <v>9</v>
      </c>
      <c r="B11" s="85"/>
      <c r="C11" s="3">
        <v>885618</v>
      </c>
      <c r="D11" s="3">
        <f>J11+L11+N11</f>
        <v>5301</v>
      </c>
      <c r="E11" s="21">
        <f t="shared" si="1"/>
        <v>0.5985650698156542</v>
      </c>
      <c r="F11" s="21">
        <f>+D11/'2003'!D10</f>
        <v>1.8141683778234086</v>
      </c>
      <c r="G11" s="3">
        <v>5085</v>
      </c>
      <c r="H11" s="6">
        <f t="shared" si="2"/>
        <v>95.92529711375212</v>
      </c>
      <c r="I11" s="21">
        <f>+G11/'2003'!G10</f>
        <v>1.7402464065708418</v>
      </c>
      <c r="J11" s="3">
        <v>5085</v>
      </c>
      <c r="K11" s="21">
        <f>+J11/'2003'!J10</f>
        <v>1.7402464065708418</v>
      </c>
      <c r="L11" s="3"/>
      <c r="M11" s="6" t="s">
        <v>44</v>
      </c>
      <c r="N11">
        <v>216</v>
      </c>
    </row>
    <row r="12" spans="1:13" ht="13.5">
      <c r="A12" s="85" t="s">
        <v>10</v>
      </c>
      <c r="B12" s="85"/>
      <c r="C12" s="3">
        <v>197623</v>
      </c>
      <c r="D12" s="3">
        <f t="shared" si="0"/>
        <v>1203</v>
      </c>
      <c r="E12" s="21">
        <f t="shared" si="1"/>
        <v>0.6087348132555421</v>
      </c>
      <c r="F12" s="21">
        <f>+D12/'2003'!D11</f>
        <v>1.5912698412698412</v>
      </c>
      <c r="G12" s="3">
        <v>39</v>
      </c>
      <c r="H12" s="6">
        <f t="shared" si="2"/>
        <v>3.2418952618453867</v>
      </c>
      <c r="I12" s="21">
        <f>+G12/'2003'!G11</f>
        <v>1</v>
      </c>
      <c r="J12" s="3">
        <v>1203</v>
      </c>
      <c r="K12" s="21">
        <f>+J12/'2003'!J11</f>
        <v>1.5912698412698412</v>
      </c>
      <c r="L12" s="3"/>
      <c r="M12" s="6" t="s">
        <v>44</v>
      </c>
    </row>
    <row r="13" spans="1:13" ht="13.5">
      <c r="A13" s="86" t="s">
        <v>11</v>
      </c>
      <c r="B13" s="86"/>
      <c r="C13" s="4">
        <v>3869455</v>
      </c>
      <c r="D13" s="4">
        <f>SUM(D6:D7)+SUM(D9:D12)</f>
        <v>205442</v>
      </c>
      <c r="E13" s="22">
        <f t="shared" si="1"/>
        <v>5.309326507221301</v>
      </c>
      <c r="F13" s="22">
        <f>+D13/'2003'!D12</f>
        <v>1.2903513510118456</v>
      </c>
      <c r="G13" s="4">
        <f>SUM(G6:G12)</f>
        <v>11691</v>
      </c>
      <c r="H13" s="7">
        <f t="shared" si="2"/>
        <v>5.690657217122108</v>
      </c>
      <c r="I13" s="22">
        <f>+G13/'2003'!G12</f>
        <v>2.599733155436958</v>
      </c>
      <c r="J13" s="4">
        <f>SUM(J6:J7)+SUM(J9:J12)</f>
        <v>46942</v>
      </c>
      <c r="K13" s="22">
        <f>+J13/'2003'!J12</f>
        <v>1.1724361856236576</v>
      </c>
      <c r="L13" s="4">
        <f>SUM(L6:L12)</f>
        <v>153459</v>
      </c>
      <c r="M13" s="21">
        <f>+L13/'2003'!L12</f>
        <v>1.2876669799288447</v>
      </c>
    </row>
    <row r="14" spans="1:13" ht="13.5">
      <c r="A14" s="1" t="s"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3.5" customHeight="1">
      <c r="A15" s="82" t="s">
        <v>13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</row>
    <row r="16" spans="1:13" ht="13.5" customHeight="1">
      <c r="A16" s="82" t="s">
        <v>14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</row>
    <row r="17" spans="1:13" ht="13.5" customHeight="1">
      <c r="A17" s="1"/>
      <c r="B17" s="1" t="s">
        <v>3</v>
      </c>
      <c r="C17" s="81" t="s">
        <v>15</v>
      </c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spans="1:13" ht="27" customHeight="1">
      <c r="A18" s="1"/>
      <c r="B18" s="1"/>
      <c r="C18" s="82" t="s">
        <v>46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</row>
    <row r="19" spans="1:13" ht="13.5" customHeight="1">
      <c r="A19" s="82"/>
      <c r="B19" s="82"/>
      <c r="C19" s="81" t="s">
        <v>45</v>
      </c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1:13" ht="13.5" customHeight="1">
      <c r="A20" s="1"/>
      <c r="B20" s="1" t="s">
        <v>26</v>
      </c>
      <c r="C20" s="88" t="s">
        <v>48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1:13" ht="13.5" customHeight="1">
      <c r="A21" s="1"/>
      <c r="B21" s="1"/>
      <c r="C21" s="88" t="s">
        <v>47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1:13" ht="27" customHeight="1">
      <c r="A22" s="1"/>
      <c r="B22" s="1" t="s">
        <v>27</v>
      </c>
      <c r="C22" s="82" t="s">
        <v>49</v>
      </c>
      <c r="D22" s="82"/>
      <c r="E22" s="82"/>
      <c r="F22" s="82"/>
      <c r="G22" s="82"/>
      <c r="H22" s="82"/>
      <c r="I22" s="82"/>
      <c r="J22" s="82"/>
      <c r="K22" s="82"/>
      <c r="L22" s="82"/>
      <c r="M22" s="82"/>
    </row>
    <row r="23" spans="1:13" ht="13.5" customHeight="1">
      <c r="A23" s="1"/>
      <c r="B23" s="1"/>
      <c r="C23" s="81" t="s">
        <v>45</v>
      </c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1:13" ht="13.5" customHeight="1">
      <c r="A24" s="1"/>
      <c r="B24" s="1" t="s">
        <v>32</v>
      </c>
      <c r="C24" s="88" t="s">
        <v>50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1:13" ht="13.5" customHeight="1">
      <c r="A25" s="82"/>
      <c r="B25" s="82"/>
      <c r="C25" s="81" t="s">
        <v>51</v>
      </c>
      <c r="D25" s="81"/>
      <c r="E25" s="81"/>
      <c r="F25" s="81"/>
      <c r="G25" s="81"/>
      <c r="H25" s="81"/>
      <c r="I25" s="81"/>
      <c r="J25" s="81"/>
      <c r="K25" s="81"/>
      <c r="L25" s="81"/>
      <c r="M25" s="81"/>
    </row>
  </sheetData>
  <sheetProtection/>
  <mergeCells count="31">
    <mergeCell ref="L3:M3"/>
    <mergeCell ref="E4:E5"/>
    <mergeCell ref="F4:F5"/>
    <mergeCell ref="H4:H5"/>
    <mergeCell ref="I4:I5"/>
    <mergeCell ref="K4:K5"/>
    <mergeCell ref="M4:M5"/>
    <mergeCell ref="J3:K3"/>
    <mergeCell ref="A7:B7"/>
    <mergeCell ref="A9:B9"/>
    <mergeCell ref="A10:B10"/>
    <mergeCell ref="A11:B11"/>
    <mergeCell ref="D2:E2"/>
    <mergeCell ref="G3:H3"/>
    <mergeCell ref="A1:B4"/>
    <mergeCell ref="A6:B6"/>
    <mergeCell ref="A16:M16"/>
    <mergeCell ref="A19:B19"/>
    <mergeCell ref="C19:M19"/>
    <mergeCell ref="C17:M17"/>
    <mergeCell ref="C18:M18"/>
    <mergeCell ref="A12:B12"/>
    <mergeCell ref="A13:B13"/>
    <mergeCell ref="A15:M15"/>
    <mergeCell ref="C24:M24"/>
    <mergeCell ref="A25:B25"/>
    <mergeCell ref="C25:M25"/>
    <mergeCell ref="C20:M20"/>
    <mergeCell ref="C21:M21"/>
    <mergeCell ref="C22:M22"/>
    <mergeCell ref="C23:M23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1">
      <selection activeCell="O14" sqref="O14"/>
    </sheetView>
  </sheetViews>
  <sheetFormatPr defaultColWidth="9.00390625" defaultRowHeight="13.5"/>
  <cols>
    <col min="1" max="1" width="4.625" style="0" customWidth="1"/>
    <col min="2" max="2" width="7.375" style="0" customWidth="1"/>
    <col min="3" max="4" width="8.75390625" style="0" customWidth="1"/>
    <col min="5" max="6" width="5.625" style="0" customWidth="1"/>
    <col min="7" max="7" width="8.125" style="0" customWidth="1"/>
    <col min="8" max="9" width="5.625" style="0" customWidth="1"/>
    <col min="10" max="10" width="1.12109375" style="0" customWidth="1"/>
    <col min="11" max="11" width="8.125" style="0" customWidth="1"/>
    <col min="12" max="12" width="5.625" style="0" customWidth="1"/>
    <col min="13" max="13" width="8.125" style="0" customWidth="1"/>
    <col min="14" max="14" width="5.625" style="0" customWidth="1"/>
    <col min="15" max="15" width="8.125" style="0" customWidth="1"/>
    <col min="16" max="16" width="7.00390625" style="0" customWidth="1"/>
  </cols>
  <sheetData>
    <row r="1" ht="13.5">
      <c r="A1" t="s">
        <v>82</v>
      </c>
    </row>
    <row r="2" spans="1:16" ht="13.5">
      <c r="A2" s="90" t="s">
        <v>0</v>
      </c>
      <c r="B2" s="90"/>
      <c r="C2" s="30" t="s">
        <v>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28"/>
      <c r="O2" s="28"/>
      <c r="P2" s="31"/>
    </row>
    <row r="3" spans="1:16" ht="13.5">
      <c r="A3" s="91"/>
      <c r="B3" s="91"/>
      <c r="C3" s="13"/>
      <c r="D3" s="75" t="s">
        <v>2</v>
      </c>
      <c r="E3" s="76"/>
      <c r="F3" s="17"/>
      <c r="G3" s="18"/>
      <c r="H3" s="18"/>
      <c r="I3" s="18"/>
      <c r="J3" s="16"/>
      <c r="K3" s="18"/>
      <c r="L3" s="18"/>
      <c r="M3" s="18"/>
      <c r="N3" s="18"/>
      <c r="O3" s="18"/>
      <c r="P3" s="19"/>
    </row>
    <row r="4" spans="1:16" ht="13.5">
      <c r="A4" s="91"/>
      <c r="B4" s="91"/>
      <c r="C4" s="13"/>
      <c r="D4" s="15"/>
      <c r="E4" s="16"/>
      <c r="F4" s="16"/>
      <c r="G4" s="77" t="s">
        <v>28</v>
      </c>
      <c r="H4" s="78"/>
      <c r="I4" s="29"/>
      <c r="J4" s="16"/>
      <c r="K4" s="79" t="s">
        <v>3</v>
      </c>
      <c r="L4" s="80"/>
      <c r="M4" s="72" t="s">
        <v>4</v>
      </c>
      <c r="N4" s="73"/>
      <c r="O4" s="72" t="s">
        <v>57</v>
      </c>
      <c r="P4" s="73"/>
    </row>
    <row r="5" spans="1:16" ht="13.5">
      <c r="A5" s="91"/>
      <c r="B5" s="91"/>
      <c r="C5" s="11" t="s">
        <v>43</v>
      </c>
      <c r="D5" s="11" t="s">
        <v>43</v>
      </c>
      <c r="E5" s="70" t="s">
        <v>41</v>
      </c>
      <c r="F5" s="70" t="s">
        <v>40</v>
      </c>
      <c r="G5" s="11" t="s">
        <v>43</v>
      </c>
      <c r="H5" s="70" t="s">
        <v>42</v>
      </c>
      <c r="I5" s="70" t="s">
        <v>40</v>
      </c>
      <c r="J5" s="25"/>
      <c r="K5" s="10" t="s">
        <v>43</v>
      </c>
      <c r="L5" s="70" t="s">
        <v>40</v>
      </c>
      <c r="M5" s="11" t="s">
        <v>43</v>
      </c>
      <c r="N5" s="70" t="s">
        <v>40</v>
      </c>
      <c r="O5" s="11" t="s">
        <v>43</v>
      </c>
      <c r="P5" s="70" t="s">
        <v>40</v>
      </c>
    </row>
    <row r="6" spans="1:16" ht="13.5" customHeight="1">
      <c r="A6" s="27"/>
      <c r="B6" s="27"/>
      <c r="C6" s="8" t="s">
        <v>35</v>
      </c>
      <c r="D6" s="8" t="s">
        <v>36</v>
      </c>
      <c r="E6" s="71"/>
      <c r="F6" s="71"/>
      <c r="G6" s="8" t="s">
        <v>37</v>
      </c>
      <c r="H6" s="71"/>
      <c r="I6" s="71"/>
      <c r="J6" s="24"/>
      <c r="K6" s="8" t="s">
        <v>38</v>
      </c>
      <c r="L6" s="71"/>
      <c r="M6" s="8" t="s">
        <v>39</v>
      </c>
      <c r="N6" s="71"/>
      <c r="O6" s="8" t="s">
        <v>58</v>
      </c>
      <c r="P6" s="71"/>
    </row>
    <row r="7" spans="1:16" ht="13.5">
      <c r="A7" s="87" t="s">
        <v>5</v>
      </c>
      <c r="B7" s="87"/>
      <c r="C7" s="3">
        <v>635412</v>
      </c>
      <c r="D7" s="3">
        <f aca="true" t="shared" si="0" ref="D7:D13">K7+M7</f>
        <v>1690</v>
      </c>
      <c r="E7" s="21">
        <f aca="true" t="shared" si="1" ref="E7:E14">D7*100/C7</f>
        <v>0.265969166462075</v>
      </c>
      <c r="F7" s="20">
        <f>+D7/'2004'!D6</f>
        <v>0.8720330237358102</v>
      </c>
      <c r="G7" s="3">
        <v>264</v>
      </c>
      <c r="H7" s="6">
        <f aca="true" t="shared" si="2" ref="H7:H14">G7*100/D7</f>
        <v>15.621301775147929</v>
      </c>
      <c r="I7" s="20">
        <f>+G7/'2004'!G6</f>
        <v>1.0731707317073171</v>
      </c>
      <c r="J7" s="21"/>
      <c r="K7" s="3">
        <v>1690</v>
      </c>
      <c r="L7" s="20">
        <f>+K7/'2004'!J6</f>
        <v>0.8720330237358102</v>
      </c>
      <c r="M7" s="3">
        <v>0</v>
      </c>
      <c r="N7" s="6" t="s">
        <v>44</v>
      </c>
      <c r="O7" s="3"/>
      <c r="P7" s="6"/>
    </row>
    <row r="8" spans="1:16" ht="13.5">
      <c r="A8" s="85" t="s">
        <v>6</v>
      </c>
      <c r="B8" s="85"/>
      <c r="C8" s="3">
        <v>571615</v>
      </c>
      <c r="D8" s="3">
        <f>K8+M8+O8</f>
        <v>6102</v>
      </c>
      <c r="E8" s="21">
        <f t="shared" si="1"/>
        <v>1.0675017275613832</v>
      </c>
      <c r="F8" s="21">
        <f>+D8/'2004'!D7</f>
        <v>1.1709844559585492</v>
      </c>
      <c r="G8" s="3">
        <v>5192</v>
      </c>
      <c r="H8" s="6">
        <f t="shared" si="2"/>
        <v>85.0868567682727</v>
      </c>
      <c r="I8" s="21">
        <f>+G8/'2004'!G7</f>
        <v>1.036741214057508</v>
      </c>
      <c r="J8" s="21"/>
      <c r="K8" s="3">
        <v>1074</v>
      </c>
      <c r="L8" s="21">
        <f>+K8/'2004'!J7</f>
        <v>2.7823834196891193</v>
      </c>
      <c r="M8" s="3">
        <v>0</v>
      </c>
      <c r="N8" s="6" t="s">
        <v>44</v>
      </c>
      <c r="O8" s="3">
        <f>E26+E28+E30</f>
        <v>5028</v>
      </c>
      <c r="P8" s="21">
        <f>+O8/'2004'!N7</f>
        <v>1.0420725388601035</v>
      </c>
    </row>
    <row r="9" spans="1:16" ht="13.5" customHeight="1">
      <c r="A9" s="26"/>
      <c r="B9" s="26" t="s">
        <v>75</v>
      </c>
      <c r="C9" s="3">
        <v>24868</v>
      </c>
      <c r="D9" s="3">
        <f>K9+O9+M9</f>
        <v>461</v>
      </c>
      <c r="E9" s="21">
        <f>D9*100/C9</f>
        <v>1.853788000643397</v>
      </c>
      <c r="F9" s="21">
        <f>+D9/'2004'!D8</f>
        <v>2.282178217821782</v>
      </c>
      <c r="G9" s="3">
        <v>0</v>
      </c>
      <c r="H9" s="6">
        <v>0</v>
      </c>
      <c r="I9" s="6" t="s">
        <v>44</v>
      </c>
      <c r="J9" s="6"/>
      <c r="K9" s="3">
        <v>256</v>
      </c>
      <c r="L9" s="21">
        <f>+K9/'2004'!J8</f>
        <v>1.2075471698113207</v>
      </c>
      <c r="M9">
        <v>0</v>
      </c>
      <c r="N9" s="6" t="s">
        <v>44</v>
      </c>
      <c r="O9" s="3">
        <v>205</v>
      </c>
      <c r="P9" s="21">
        <f>+O9/'2004'!N8</f>
        <v>227.77777777777777</v>
      </c>
    </row>
    <row r="10" spans="1:16" ht="13.5">
      <c r="A10" s="85" t="s">
        <v>7</v>
      </c>
      <c r="B10" s="85"/>
      <c r="C10" s="3">
        <v>1001394</v>
      </c>
      <c r="D10" s="3">
        <f t="shared" si="0"/>
        <v>90400</v>
      </c>
      <c r="E10" s="21">
        <f t="shared" si="1"/>
        <v>9.027415782399336</v>
      </c>
      <c r="F10" s="21">
        <f>+D10/'2004'!D9</f>
        <v>1.0988743830987284</v>
      </c>
      <c r="G10" s="3">
        <v>0</v>
      </c>
      <c r="H10" s="6">
        <f t="shared" si="2"/>
        <v>0</v>
      </c>
      <c r="I10" s="6" t="s">
        <v>44</v>
      </c>
      <c r="J10" s="6"/>
      <c r="K10" s="3">
        <v>34148</v>
      </c>
      <c r="L10" s="21">
        <f>+K10/'2004'!J9</f>
        <v>1.2505218442157688</v>
      </c>
      <c r="M10" s="3">
        <v>56252</v>
      </c>
      <c r="N10" s="21">
        <f>+M10/'2004'!L9</f>
        <v>1.0235266289415745</v>
      </c>
      <c r="O10" s="3"/>
      <c r="P10" s="21"/>
    </row>
    <row r="11" spans="1:16" ht="13.5">
      <c r="A11" s="85" t="s">
        <v>8</v>
      </c>
      <c r="B11" s="85"/>
      <c r="C11" s="3">
        <v>705849</v>
      </c>
      <c r="D11" s="3">
        <f t="shared" si="0"/>
        <v>145724</v>
      </c>
      <c r="E11" s="21">
        <f t="shared" si="1"/>
        <v>20.64520881945005</v>
      </c>
      <c r="F11" s="21">
        <f>+D11/'2004'!D10</f>
        <v>1.3305333126375283</v>
      </c>
      <c r="G11" s="3">
        <v>1346</v>
      </c>
      <c r="H11" s="6">
        <f t="shared" si="2"/>
        <v>0.923663912601905</v>
      </c>
      <c r="I11" s="21">
        <f>+G11/'2004'!G10</f>
        <v>1.0251332825590251</v>
      </c>
      <c r="J11" s="21"/>
      <c r="K11" s="3">
        <v>22248</v>
      </c>
      <c r="L11" s="21">
        <f>+K11/'2004'!J10</f>
        <v>2.018325319785902</v>
      </c>
      <c r="M11" s="3">
        <v>123476</v>
      </c>
      <c r="N11" s="21">
        <f>+M11/'2004'!L10</f>
        <v>1.2535634517766499</v>
      </c>
      <c r="O11" s="3"/>
      <c r="P11" s="21"/>
    </row>
    <row r="12" spans="1:16" ht="13.5">
      <c r="A12" s="85" t="s">
        <v>9</v>
      </c>
      <c r="B12" s="85"/>
      <c r="C12" s="3">
        <v>831540</v>
      </c>
      <c r="D12" s="3">
        <f>K12+M12+O12</f>
        <v>8475</v>
      </c>
      <c r="E12" s="21">
        <f t="shared" si="1"/>
        <v>1.0191933039901868</v>
      </c>
      <c r="F12" s="21">
        <f>+D12/'2004'!D11</f>
        <v>1.5987549518958688</v>
      </c>
      <c r="G12" s="3">
        <v>6707</v>
      </c>
      <c r="H12" s="6">
        <f t="shared" si="2"/>
        <v>79.1386430678466</v>
      </c>
      <c r="I12" s="21">
        <f>+G12/'2004'!G11</f>
        <v>1.3189773844641102</v>
      </c>
      <c r="J12" s="21"/>
      <c r="K12" s="3">
        <v>6707</v>
      </c>
      <c r="L12" s="21">
        <f>+K12/'2004'!J11</f>
        <v>1.3189773844641102</v>
      </c>
      <c r="M12" s="3">
        <v>1552</v>
      </c>
      <c r="N12" s="6" t="s">
        <v>44</v>
      </c>
      <c r="O12" s="3">
        <f>E32</f>
        <v>216</v>
      </c>
      <c r="P12" s="6" t="s">
        <v>44</v>
      </c>
    </row>
    <row r="13" spans="1:16" ht="13.5">
      <c r="A13" s="85" t="s">
        <v>10</v>
      </c>
      <c r="B13" s="85"/>
      <c r="C13" s="3">
        <v>206254</v>
      </c>
      <c r="D13" s="3">
        <f t="shared" si="0"/>
        <v>6457</v>
      </c>
      <c r="E13" s="21">
        <f t="shared" si="1"/>
        <v>3.1306059518845695</v>
      </c>
      <c r="F13" s="21">
        <f>+D13/'2004'!D12</f>
        <v>5.367414796342477</v>
      </c>
      <c r="G13" s="3">
        <v>59</v>
      </c>
      <c r="H13" s="6">
        <f t="shared" si="2"/>
        <v>0.9137370295803005</v>
      </c>
      <c r="I13" s="21">
        <f>+G13/'2004'!G12</f>
        <v>1.5128205128205128</v>
      </c>
      <c r="J13" s="21"/>
      <c r="K13" s="3">
        <v>1291</v>
      </c>
      <c r="L13" s="21">
        <f>+K13/'2004'!J12</f>
        <v>1.0731504571903574</v>
      </c>
      <c r="M13" s="3">
        <v>5166</v>
      </c>
      <c r="N13" s="6" t="s">
        <v>44</v>
      </c>
      <c r="O13" s="3"/>
      <c r="P13" s="6"/>
    </row>
    <row r="14" spans="1:16" ht="13.5">
      <c r="A14" s="86" t="s">
        <v>11</v>
      </c>
      <c r="B14" s="86"/>
      <c r="C14" s="4">
        <v>3952063</v>
      </c>
      <c r="D14" s="4">
        <f>SUM(D10:D13)+SUM(D7:D8)</f>
        <v>258848</v>
      </c>
      <c r="E14" s="22">
        <f t="shared" si="1"/>
        <v>6.549693160255796</v>
      </c>
      <c r="F14" s="22">
        <f>+D14/'2004'!D13</f>
        <v>1.2599565814195735</v>
      </c>
      <c r="G14" s="4">
        <f>SUM(G10:G13)+SUM(G7:G8)</f>
        <v>13568</v>
      </c>
      <c r="H14" s="7">
        <f t="shared" si="2"/>
        <v>5.241686240573618</v>
      </c>
      <c r="I14" s="22">
        <f>+G14/'2004'!G13</f>
        <v>1.1605508510820288</v>
      </c>
      <c r="J14" s="22"/>
      <c r="K14" s="4">
        <f>SUM(K10:K13)+SUM(K7:K8)</f>
        <v>67158</v>
      </c>
      <c r="L14" s="22">
        <f>+K14/'2004'!J13</f>
        <v>1.4306591112436624</v>
      </c>
      <c r="M14" s="4">
        <f>SUM(M10:M13)+SUM(M7:M8)</f>
        <v>186446</v>
      </c>
      <c r="N14" s="22">
        <f>+M14/'2004'!L13</f>
        <v>1.2149564378759148</v>
      </c>
      <c r="O14" s="4">
        <f>SUM(O10:O13)+SUM(O7:O8)</f>
        <v>5244</v>
      </c>
      <c r="P14" s="22"/>
    </row>
    <row r="15" spans="1:16" ht="13.5">
      <c r="A15" s="1" t="s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4" ht="13.5" customHeight="1">
      <c r="A16" s="82" t="s">
        <v>55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</row>
    <row r="17" spans="1:14" ht="13.5" customHeight="1">
      <c r="A17" s="82" t="s">
        <v>14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</row>
    <row r="18" spans="1:14" ht="15.75" customHeight="1">
      <c r="A18" s="1"/>
      <c r="B18" s="1" t="s">
        <v>83</v>
      </c>
      <c r="C18" s="88" t="s">
        <v>73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</row>
    <row r="19" spans="1:14" ht="13.5" customHeight="1">
      <c r="A19" s="82"/>
      <c r="B19" s="82"/>
      <c r="C19" s="81" t="s">
        <v>59</v>
      </c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</row>
    <row r="20" spans="1:14" ht="13.5" customHeight="1">
      <c r="A20" s="1"/>
      <c r="B20" s="1" t="s">
        <v>26</v>
      </c>
      <c r="C20" s="89" t="s">
        <v>84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</row>
    <row r="21" spans="1:14" ht="13.5" customHeight="1">
      <c r="A21" s="1"/>
      <c r="B21" s="1"/>
      <c r="C21" s="88" t="s">
        <v>56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</row>
    <row r="22" spans="1:14" ht="27" customHeight="1">
      <c r="A22" s="1"/>
      <c r="B22" s="1" t="s">
        <v>27</v>
      </c>
      <c r="C22" s="82" t="s">
        <v>67</v>
      </c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</row>
    <row r="23" spans="1:14" ht="13.5" customHeight="1">
      <c r="A23" s="1"/>
      <c r="B23" s="1"/>
      <c r="C23" s="81" t="s">
        <v>68</v>
      </c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</row>
    <row r="24" spans="1:14" ht="13.5" customHeight="1">
      <c r="A24" s="1"/>
      <c r="B24" s="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</row>
    <row r="25" ht="13.5">
      <c r="A25" t="s">
        <v>81</v>
      </c>
    </row>
    <row r="26" spans="2:7" ht="13.5">
      <c r="B26" t="s">
        <v>60</v>
      </c>
      <c r="C26" t="s">
        <v>63</v>
      </c>
      <c r="E26">
        <v>205</v>
      </c>
      <c r="F26" t="s">
        <v>70</v>
      </c>
      <c r="G26" t="s">
        <v>77</v>
      </c>
    </row>
    <row r="27" ht="13.5">
      <c r="C27" t="s">
        <v>71</v>
      </c>
    </row>
    <row r="28" spans="2:6" ht="13.5">
      <c r="B28" t="s">
        <v>61</v>
      </c>
      <c r="C28" t="s">
        <v>64</v>
      </c>
      <c r="E28">
        <v>92</v>
      </c>
      <c r="F28" t="s">
        <v>70</v>
      </c>
    </row>
    <row r="29" ht="13.5">
      <c r="C29" t="s">
        <v>76</v>
      </c>
    </row>
    <row r="30" spans="2:6" ht="13.5">
      <c r="B30" t="s">
        <v>62</v>
      </c>
      <c r="C30" t="s">
        <v>65</v>
      </c>
      <c r="E30">
        <v>4731</v>
      </c>
      <c r="F30" t="s">
        <v>70</v>
      </c>
    </row>
    <row r="31" ht="13.5">
      <c r="C31" t="s">
        <v>69</v>
      </c>
    </row>
    <row r="32" spans="2:7" ht="13.5">
      <c r="B32" t="s">
        <v>72</v>
      </c>
      <c r="C32" t="s">
        <v>66</v>
      </c>
      <c r="E32">
        <v>216</v>
      </c>
      <c r="F32" t="s">
        <v>70</v>
      </c>
      <c r="G32" t="s">
        <v>78</v>
      </c>
    </row>
    <row r="33" ht="13.5">
      <c r="C33" t="s">
        <v>79</v>
      </c>
    </row>
    <row r="34" ht="13.5">
      <c r="C34" t="s">
        <v>80</v>
      </c>
    </row>
  </sheetData>
  <sheetProtection/>
  <mergeCells count="30">
    <mergeCell ref="F5:F6"/>
    <mergeCell ref="H5:H6"/>
    <mergeCell ref="I5:I6"/>
    <mergeCell ref="L5:L6"/>
    <mergeCell ref="A11:B11"/>
    <mergeCell ref="C19:N19"/>
    <mergeCell ref="A12:B12"/>
    <mergeCell ref="A13:B13"/>
    <mergeCell ref="A14:B14"/>
    <mergeCell ref="A16:N16"/>
    <mergeCell ref="N5:N6"/>
    <mergeCell ref="A7:B7"/>
    <mergeCell ref="A8:B8"/>
    <mergeCell ref="A10:B10"/>
    <mergeCell ref="A2:B5"/>
    <mergeCell ref="D3:E3"/>
    <mergeCell ref="G4:H4"/>
    <mergeCell ref="K4:L4"/>
    <mergeCell ref="M4:N4"/>
    <mergeCell ref="E5:E6"/>
    <mergeCell ref="C24:N24"/>
    <mergeCell ref="O4:P4"/>
    <mergeCell ref="P5:P6"/>
    <mergeCell ref="C20:N20"/>
    <mergeCell ref="C21:N21"/>
    <mergeCell ref="C22:N22"/>
    <mergeCell ref="C23:N23"/>
    <mergeCell ref="A17:N17"/>
    <mergeCell ref="C18:N18"/>
    <mergeCell ref="A19:B19"/>
  </mergeCells>
  <hyperlinks>
    <hyperlink ref="C20" r:id="rId1" display="http://register.pefc.cz/statistics.asp(2006/1/2取得）"/>
  </hyperlinks>
  <printOptions/>
  <pageMargins left="0.75" right="0.75" top="1" bottom="1" header="0.512" footer="0.512"/>
  <pageSetup horizontalDpi="600" verticalDpi="600" orientation="portrait" paperSize="9" scale="82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I7" sqref="I7"/>
    </sheetView>
  </sheetViews>
  <sheetFormatPr defaultColWidth="9.00390625" defaultRowHeight="13.5"/>
  <cols>
    <col min="1" max="1" width="4.625" style="0" customWidth="1"/>
    <col min="2" max="2" width="7.375" style="0" customWidth="1"/>
    <col min="3" max="4" width="8.75390625" style="0" customWidth="1"/>
    <col min="5" max="6" width="5.625" style="0" customWidth="1"/>
    <col min="7" max="7" width="8.125" style="0" customWidth="1"/>
    <col min="8" max="9" width="5.625" style="0" customWidth="1"/>
    <col min="10" max="10" width="1.12109375" style="0" customWidth="1"/>
    <col min="11" max="11" width="8.125" style="0" customWidth="1"/>
    <col min="12" max="12" width="5.625" style="0" customWidth="1"/>
    <col min="13" max="13" width="8.125" style="0" customWidth="1"/>
    <col min="14" max="14" width="5.625" style="0" customWidth="1"/>
    <col min="15" max="15" width="8.125" style="0" customWidth="1"/>
    <col min="16" max="16" width="7.00390625" style="0" customWidth="1"/>
  </cols>
  <sheetData>
    <row r="1" ht="13.5">
      <c r="A1" t="s">
        <v>92</v>
      </c>
    </row>
    <row r="2" spans="1:16" ht="13.5">
      <c r="A2" s="90" t="s">
        <v>0</v>
      </c>
      <c r="B2" s="90"/>
      <c r="C2" s="30" t="s">
        <v>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28"/>
      <c r="O2" s="28"/>
      <c r="P2" s="31"/>
    </row>
    <row r="3" spans="1:16" ht="13.5">
      <c r="A3" s="91"/>
      <c r="B3" s="91"/>
      <c r="C3" s="13"/>
      <c r="D3" s="75" t="s">
        <v>2</v>
      </c>
      <c r="E3" s="76"/>
      <c r="F3" s="17"/>
      <c r="G3" s="18"/>
      <c r="H3" s="18"/>
      <c r="I3" s="18"/>
      <c r="J3" s="16"/>
      <c r="K3" s="18"/>
      <c r="L3" s="18"/>
      <c r="M3" s="18"/>
      <c r="N3" s="18"/>
      <c r="O3" s="18"/>
      <c r="P3" s="19"/>
    </row>
    <row r="4" spans="1:16" ht="13.5">
      <c r="A4" s="91"/>
      <c r="B4" s="91"/>
      <c r="C4" s="13"/>
      <c r="D4" s="15"/>
      <c r="E4" s="16"/>
      <c r="F4" s="16"/>
      <c r="G4" s="77" t="s">
        <v>28</v>
      </c>
      <c r="H4" s="78"/>
      <c r="I4" s="29"/>
      <c r="J4" s="16"/>
      <c r="K4" s="79" t="s">
        <v>3</v>
      </c>
      <c r="L4" s="80"/>
      <c r="M4" s="72" t="s">
        <v>4</v>
      </c>
      <c r="N4" s="73"/>
      <c r="O4" s="72" t="s">
        <v>57</v>
      </c>
      <c r="P4" s="73"/>
    </row>
    <row r="5" spans="1:16" ht="27">
      <c r="A5" s="91"/>
      <c r="B5" s="91"/>
      <c r="C5" s="11" t="s">
        <v>43</v>
      </c>
      <c r="D5" s="11" t="s">
        <v>43</v>
      </c>
      <c r="E5" s="70" t="s">
        <v>41</v>
      </c>
      <c r="F5" s="70" t="s">
        <v>40</v>
      </c>
      <c r="G5" s="11" t="s">
        <v>43</v>
      </c>
      <c r="H5" s="70" t="s">
        <v>42</v>
      </c>
      <c r="I5" s="70" t="s">
        <v>40</v>
      </c>
      <c r="J5" s="25"/>
      <c r="K5" s="10" t="s">
        <v>43</v>
      </c>
      <c r="L5" s="70" t="s">
        <v>40</v>
      </c>
      <c r="M5" s="11" t="s">
        <v>43</v>
      </c>
      <c r="N5" s="70" t="s">
        <v>40</v>
      </c>
      <c r="O5" s="11" t="s">
        <v>43</v>
      </c>
      <c r="P5" s="70" t="s">
        <v>40</v>
      </c>
    </row>
    <row r="6" spans="1:16" ht="13.5" customHeight="1">
      <c r="A6" s="27"/>
      <c r="B6" s="27"/>
      <c r="C6" s="8" t="s">
        <v>35</v>
      </c>
      <c r="D6" s="8" t="s">
        <v>36</v>
      </c>
      <c r="E6" s="71"/>
      <c r="F6" s="71"/>
      <c r="G6" s="8" t="s">
        <v>37</v>
      </c>
      <c r="H6" s="71"/>
      <c r="I6" s="71"/>
      <c r="J6" s="24"/>
      <c r="K6" s="8" t="s">
        <v>38</v>
      </c>
      <c r="L6" s="71"/>
      <c r="M6" s="8" t="s">
        <v>39</v>
      </c>
      <c r="N6" s="71"/>
      <c r="O6" s="8" t="s">
        <v>58</v>
      </c>
      <c r="P6" s="71"/>
    </row>
    <row r="7" spans="1:16" ht="13.5">
      <c r="A7" s="87" t="s">
        <v>5</v>
      </c>
      <c r="B7" s="87"/>
      <c r="C7" s="3">
        <v>635412</v>
      </c>
      <c r="D7" s="35">
        <f aca="true" t="shared" si="0" ref="D7:D13">K7+M7</f>
        <v>2478.8</v>
      </c>
      <c r="E7" s="21">
        <f aca="true" t="shared" si="1" ref="E7:E14">D7*100/C7</f>
        <v>0.390109094571711</v>
      </c>
      <c r="F7" s="20">
        <f>+D7/'2005'!D7</f>
        <v>1.4667455621301777</v>
      </c>
      <c r="G7" s="33">
        <f>K7-1665.4</f>
        <v>813.4000000000001</v>
      </c>
      <c r="H7" s="6">
        <f aca="true" t="shared" si="2" ref="H7:H14">G7*100/D7</f>
        <v>32.81426496691948</v>
      </c>
      <c r="I7" s="20">
        <f>+G7/'2005'!G7</f>
        <v>3.0810606060606065</v>
      </c>
      <c r="J7" s="21"/>
      <c r="K7" s="35">
        <v>2478.8</v>
      </c>
      <c r="L7" s="20">
        <f>+K7/'2005'!K7</f>
        <v>1.4667455621301777</v>
      </c>
      <c r="M7" s="35">
        <v>0</v>
      </c>
      <c r="N7" s="6" t="s">
        <v>44</v>
      </c>
      <c r="O7" s="3"/>
      <c r="P7" s="6"/>
    </row>
    <row r="8" spans="1:16" ht="13.5">
      <c r="A8" s="85" t="s">
        <v>6</v>
      </c>
      <c r="B8" s="85"/>
      <c r="C8" s="3">
        <v>571615</v>
      </c>
      <c r="D8" s="35">
        <f>K8+M8+O8</f>
        <v>7754</v>
      </c>
      <c r="E8" s="21">
        <f t="shared" si="1"/>
        <v>1.3565074394478802</v>
      </c>
      <c r="F8" s="21">
        <f>+D8/'2005'!D8</f>
        <v>1.2707309078990494</v>
      </c>
      <c r="G8" s="33">
        <f>K8-(269.7+439.6+36.7)+E26+E28</f>
        <v>6671.1</v>
      </c>
      <c r="H8" s="6">
        <f t="shared" si="2"/>
        <v>86.03430487490327</v>
      </c>
      <c r="I8" s="21">
        <f>+G8/'2005'!G8</f>
        <v>1.284880585516179</v>
      </c>
      <c r="J8" s="21"/>
      <c r="K8" s="35">
        <v>1641</v>
      </c>
      <c r="L8" s="21">
        <f>+K8/'2005'!K8</f>
        <v>1.5279329608938548</v>
      </c>
      <c r="M8" s="35">
        <v>0</v>
      </c>
      <c r="N8" s="6" t="s">
        <v>44</v>
      </c>
      <c r="O8" s="35">
        <f>E24+E26+E28</f>
        <v>6113</v>
      </c>
      <c r="P8" s="21">
        <f>+O8/'2005'!O8</f>
        <v>1.2157915672235482</v>
      </c>
    </row>
    <row r="9" spans="1:16" ht="13.5" customHeight="1">
      <c r="A9" s="26"/>
      <c r="B9" s="26" t="s">
        <v>75</v>
      </c>
      <c r="C9" s="3">
        <v>24868</v>
      </c>
      <c r="D9" s="35">
        <f>K9+O9+M9</f>
        <v>613.4</v>
      </c>
      <c r="E9" s="21">
        <f>D9*100/C9</f>
        <v>2.466623773524208</v>
      </c>
      <c r="F9" s="21">
        <f>+D9/'2005'!D9</f>
        <v>1.33058568329718</v>
      </c>
      <c r="G9" s="33">
        <v>0</v>
      </c>
      <c r="H9" s="6">
        <v>0</v>
      </c>
      <c r="I9" s="6" t="s">
        <v>44</v>
      </c>
      <c r="J9" s="6"/>
      <c r="K9" s="35">
        <v>276.5</v>
      </c>
      <c r="L9" s="21">
        <f>+K9/'2005'!K9</f>
        <v>1.080078125</v>
      </c>
      <c r="M9" s="36">
        <v>0</v>
      </c>
      <c r="N9" s="6" t="s">
        <v>44</v>
      </c>
      <c r="O9" s="35">
        <f>E24</f>
        <v>336.9</v>
      </c>
      <c r="P9" s="21">
        <f>+O9/'2005'!O9</f>
        <v>1.6434146341463414</v>
      </c>
    </row>
    <row r="10" spans="1:16" ht="13.5">
      <c r="A10" s="85" t="s">
        <v>7</v>
      </c>
      <c r="B10" s="85"/>
      <c r="C10" s="3">
        <v>1001394</v>
      </c>
      <c r="D10" s="35">
        <f t="shared" si="0"/>
        <v>96265.8</v>
      </c>
      <c r="E10" s="21">
        <f t="shared" si="1"/>
        <v>9.61317922815595</v>
      </c>
      <c r="F10" s="21">
        <f>+D10/'2005'!D10</f>
        <v>1.064887168141593</v>
      </c>
      <c r="G10" s="33">
        <v>0</v>
      </c>
      <c r="H10" s="6">
        <f t="shared" si="2"/>
        <v>0</v>
      </c>
      <c r="I10" s="6" t="s">
        <v>44</v>
      </c>
      <c r="J10" s="6"/>
      <c r="K10" s="35">
        <v>38854</v>
      </c>
      <c r="L10" s="21">
        <f>+K10/'2005'!K10</f>
        <v>1.137811877708797</v>
      </c>
      <c r="M10" s="35">
        <v>57411.8</v>
      </c>
      <c r="N10" s="21">
        <f>+M10/'2005'!M10</f>
        <v>1.0206179335845837</v>
      </c>
      <c r="O10" s="3"/>
      <c r="P10" s="21"/>
    </row>
    <row r="11" spans="1:16" ht="13.5">
      <c r="A11" s="85" t="s">
        <v>8</v>
      </c>
      <c r="B11" s="85"/>
      <c r="C11" s="3">
        <v>705849</v>
      </c>
      <c r="D11" s="35">
        <f t="shared" si="0"/>
        <v>155791.6</v>
      </c>
      <c r="E11" s="21">
        <f t="shared" si="1"/>
        <v>22.071519545965213</v>
      </c>
      <c r="F11" s="21">
        <f>+D11/'2005'!D11</f>
        <v>1.0690867667645687</v>
      </c>
      <c r="G11" s="33">
        <v>1666</v>
      </c>
      <c r="H11" s="6">
        <f t="shared" si="2"/>
        <v>1.0693772963369013</v>
      </c>
      <c r="I11" s="21">
        <f>+G11/'2005'!G11</f>
        <v>1.237741456166419</v>
      </c>
      <c r="J11" s="21"/>
      <c r="K11" s="35">
        <v>27444.9</v>
      </c>
      <c r="L11" s="21">
        <f>+K11/'2005'!K11</f>
        <v>1.23358953613808</v>
      </c>
      <c r="M11" s="35">
        <v>128346.7</v>
      </c>
      <c r="N11" s="21">
        <f>+M11/'2005'!M11</f>
        <v>1.0394465321196023</v>
      </c>
      <c r="O11" s="3"/>
      <c r="P11" s="21"/>
    </row>
    <row r="12" spans="1:16" ht="13.5">
      <c r="A12" s="85" t="s">
        <v>9</v>
      </c>
      <c r="B12" s="85"/>
      <c r="C12" s="3">
        <v>831540</v>
      </c>
      <c r="D12" s="35">
        <f>K12+M12+O12</f>
        <v>9519.3</v>
      </c>
      <c r="E12" s="21">
        <f t="shared" si="1"/>
        <v>1.1447795656252253</v>
      </c>
      <c r="F12" s="21">
        <f>+D12/'2005'!D12</f>
        <v>1.123221238938053</v>
      </c>
      <c r="G12" s="33">
        <f>6796.5+762.7</f>
        <v>7559.2</v>
      </c>
      <c r="H12" s="6">
        <f t="shared" si="2"/>
        <v>79.40920025632137</v>
      </c>
      <c r="I12" s="21">
        <f>+G12/'2005'!G12</f>
        <v>1.1270612792604742</v>
      </c>
      <c r="J12" s="21"/>
      <c r="K12" s="35">
        <v>7200.2</v>
      </c>
      <c r="L12" s="21">
        <f>+K12/'2005'!K12</f>
        <v>1.0735351125689578</v>
      </c>
      <c r="M12" s="35">
        <v>2319.1</v>
      </c>
      <c r="N12" s="21">
        <f>+M12/'2005'!M12</f>
        <v>1.4942654639175257</v>
      </c>
      <c r="O12" s="3">
        <f>E30</f>
        <v>0</v>
      </c>
      <c r="P12" s="6" t="s">
        <v>44</v>
      </c>
    </row>
    <row r="13" spans="1:16" ht="13.5">
      <c r="A13" s="85" t="s">
        <v>10</v>
      </c>
      <c r="B13" s="85"/>
      <c r="C13" s="3">
        <v>206254</v>
      </c>
      <c r="D13" s="35">
        <f t="shared" si="0"/>
        <v>7016.5</v>
      </c>
      <c r="E13" s="21">
        <f t="shared" si="1"/>
        <v>3.4018734182124954</v>
      </c>
      <c r="F13" s="21">
        <f>+D13/'2005'!D13</f>
        <v>1.0866501471271488</v>
      </c>
      <c r="G13" s="33">
        <v>58.6</v>
      </c>
      <c r="H13" s="6">
        <f t="shared" si="2"/>
        <v>0.8351742321670348</v>
      </c>
      <c r="I13" s="21">
        <f>+G13/'2005'!G13</f>
        <v>0.9932203389830508</v>
      </c>
      <c r="J13" s="21"/>
      <c r="K13" s="35">
        <v>1281.8</v>
      </c>
      <c r="L13" s="21">
        <f>+K13/'2005'!K13</f>
        <v>0.992873741285825</v>
      </c>
      <c r="M13" s="35">
        <v>5734.7</v>
      </c>
      <c r="N13" s="21">
        <f>+M13/'2005'!M13</f>
        <v>1.1100851722802942</v>
      </c>
      <c r="O13" s="3"/>
      <c r="P13" s="6"/>
    </row>
    <row r="14" spans="1:16" ht="13.5">
      <c r="A14" s="86" t="s">
        <v>11</v>
      </c>
      <c r="B14" s="86"/>
      <c r="C14" s="4">
        <v>3952063</v>
      </c>
      <c r="D14" s="37">
        <f>SUM(D10:D13)+SUM(D7:D8)</f>
        <v>278826</v>
      </c>
      <c r="E14" s="22">
        <f t="shared" si="1"/>
        <v>7.055201296133184</v>
      </c>
      <c r="F14" s="22">
        <f>+D14/'2005'!D14</f>
        <v>1.0771804302138708</v>
      </c>
      <c r="G14" s="34">
        <f>SUM(G10:G13)+SUM(G7:G8)</f>
        <v>16768.300000000003</v>
      </c>
      <c r="H14" s="7">
        <f t="shared" si="2"/>
        <v>6.013893969715881</v>
      </c>
      <c r="I14" s="22">
        <f>+G14/'2005'!G14</f>
        <v>1.2358711674528304</v>
      </c>
      <c r="J14" s="22"/>
      <c r="K14" s="37">
        <f>SUM(K10:K13)+SUM(K7:K8)</f>
        <v>78900.7</v>
      </c>
      <c r="L14" s="22">
        <f>+K14/'2005'!K14</f>
        <v>1.1748518419250127</v>
      </c>
      <c r="M14" s="37">
        <f>SUM(M10:M13)+SUM(M7:M8)</f>
        <v>193812.30000000002</v>
      </c>
      <c r="N14" s="22">
        <f>+M14/'2005'!M14</f>
        <v>1.0395090267423277</v>
      </c>
      <c r="O14" s="37">
        <f>SUM(O10:O13)+SUM(O7:O8)</f>
        <v>6113</v>
      </c>
      <c r="P14" s="22">
        <f>+O14/'2005'!O14</f>
        <v>1.1657131960335623</v>
      </c>
    </row>
    <row r="15" spans="1:16" ht="13.5">
      <c r="A15" s="1" t="s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4" ht="13.5" customHeight="1">
      <c r="A16" s="82" t="s">
        <v>55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</row>
    <row r="17" spans="1:14" ht="13.5" customHeight="1">
      <c r="A17" s="82" t="s">
        <v>14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</row>
    <row r="18" spans="1:14" ht="15.75" customHeight="1">
      <c r="A18" s="1"/>
      <c r="B18" s="1" t="s">
        <v>83</v>
      </c>
      <c r="C18" s="88" t="s">
        <v>87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</row>
    <row r="19" spans="1:14" ht="13.5" customHeight="1">
      <c r="A19" s="82"/>
      <c r="B19" s="82"/>
      <c r="C19" s="81" t="s">
        <v>86</v>
      </c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</row>
    <row r="20" spans="1:14" ht="13.5" customHeight="1">
      <c r="A20" s="1"/>
      <c r="B20" s="1" t="s">
        <v>26</v>
      </c>
      <c r="C20" s="88" t="s">
        <v>85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</row>
    <row r="21" spans="1:14" ht="13.5" customHeight="1">
      <c r="A21" s="1"/>
      <c r="B21" s="1"/>
      <c r="C21" s="88" t="s">
        <v>56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</row>
    <row r="22" spans="1:14" ht="13.5" customHeight="1">
      <c r="A22" s="1"/>
      <c r="B22" s="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</row>
    <row r="23" ht="13.5">
      <c r="A23" t="s">
        <v>81</v>
      </c>
    </row>
    <row r="24" spans="2:7" ht="13.5">
      <c r="B24" t="s">
        <v>60</v>
      </c>
      <c r="C24" t="s">
        <v>63</v>
      </c>
      <c r="E24">
        <v>336.9</v>
      </c>
      <c r="F24" t="s">
        <v>70</v>
      </c>
      <c r="G24" t="s">
        <v>90</v>
      </c>
    </row>
    <row r="25" ht="13.5">
      <c r="C25" s="32" t="s">
        <v>91</v>
      </c>
    </row>
    <row r="26" spans="2:6" ht="13.5">
      <c r="B26" t="s">
        <v>61</v>
      </c>
      <c r="C26" t="s">
        <v>64</v>
      </c>
      <c r="E26">
        <v>1045.3</v>
      </c>
      <c r="F26" t="s">
        <v>70</v>
      </c>
    </row>
    <row r="27" ht="13.5">
      <c r="C27" s="32" t="s">
        <v>88</v>
      </c>
    </row>
    <row r="28" spans="2:6" ht="13.5">
      <c r="B28" t="s">
        <v>62</v>
      </c>
      <c r="C28" t="s">
        <v>65</v>
      </c>
      <c r="E28">
        <v>4730.8</v>
      </c>
      <c r="F28" t="s">
        <v>70</v>
      </c>
    </row>
    <row r="29" ht="13.5">
      <c r="C29" s="32" t="s">
        <v>89</v>
      </c>
    </row>
  </sheetData>
  <sheetProtection/>
  <mergeCells count="28">
    <mergeCell ref="A16:N16"/>
    <mergeCell ref="A11:B11"/>
    <mergeCell ref="G4:H4"/>
    <mergeCell ref="K4:L4"/>
    <mergeCell ref="M4:N4"/>
    <mergeCell ref="O4:P4"/>
    <mergeCell ref="A8:B8"/>
    <mergeCell ref="A10:B10"/>
    <mergeCell ref="A2:B5"/>
    <mergeCell ref="D3:E3"/>
    <mergeCell ref="N5:N6"/>
    <mergeCell ref="P5:P6"/>
    <mergeCell ref="A7:B7"/>
    <mergeCell ref="F5:F6"/>
    <mergeCell ref="H5:H6"/>
    <mergeCell ref="I5:I6"/>
    <mergeCell ref="E5:E6"/>
    <mergeCell ref="L5:L6"/>
    <mergeCell ref="A12:B12"/>
    <mergeCell ref="A13:B13"/>
    <mergeCell ref="A14:B14"/>
    <mergeCell ref="C22:N22"/>
    <mergeCell ref="C20:N20"/>
    <mergeCell ref="C21:N21"/>
    <mergeCell ref="A17:N17"/>
    <mergeCell ref="C18:N18"/>
    <mergeCell ref="A19:B19"/>
    <mergeCell ref="C19:N19"/>
  </mergeCells>
  <hyperlinks>
    <hyperlink ref="C27" r:id="rId1" display="http://www.lei.or.id/english/akreditasi.php?cat=19（2007年1月2日取得）"/>
    <hyperlink ref="C29" r:id="rId2" display="http://www.mtcc.com.my/mttc_scheme_certs_holders.asp(2007年1月2日取得）"/>
    <hyperlink ref="C25" r:id="rId3" display="http://www.sgec-eco.org/index.html（2007年1月2日取得）"/>
  </hyperlinks>
  <printOptions/>
  <pageMargins left="0.75" right="0.75" top="1" bottom="1" header="0.512" footer="0.512"/>
  <pageSetup horizontalDpi="300" verticalDpi="300" orientation="landscape" paperSize="9" r:id="rId6"/>
  <legacyDrawing r:id="rId5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2">
      <selection activeCell="A14" sqref="A14:P14"/>
    </sheetView>
  </sheetViews>
  <sheetFormatPr defaultColWidth="9.00390625" defaultRowHeight="13.5"/>
  <cols>
    <col min="1" max="1" width="4.625" style="0" customWidth="1"/>
    <col min="2" max="2" width="7.375" style="0" customWidth="1"/>
    <col min="3" max="4" width="8.75390625" style="0" customWidth="1"/>
    <col min="5" max="6" width="5.625" style="0" customWidth="1"/>
    <col min="7" max="7" width="8.125" style="0" customWidth="1"/>
    <col min="8" max="9" width="5.625" style="0" customWidth="1"/>
    <col min="10" max="10" width="1.12109375" style="0" customWidth="1"/>
    <col min="11" max="11" width="8.125" style="0" customWidth="1"/>
    <col min="12" max="12" width="5.625" style="0" customWidth="1"/>
    <col min="13" max="13" width="8.125" style="0" customWidth="1"/>
    <col min="14" max="14" width="5.625" style="0" customWidth="1"/>
    <col min="15" max="15" width="8.125" style="0" customWidth="1"/>
    <col min="16" max="16" width="7.00390625" style="0" customWidth="1"/>
    <col min="17" max="17" width="10.50390625" style="0" bestFit="1" customWidth="1"/>
  </cols>
  <sheetData>
    <row r="1" ht="13.5">
      <c r="A1" t="s">
        <v>123</v>
      </c>
    </row>
    <row r="2" spans="1:16" ht="13.5">
      <c r="A2" s="90" t="s">
        <v>0</v>
      </c>
      <c r="B2" s="90"/>
      <c r="C2" s="30" t="s">
        <v>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28"/>
      <c r="O2" s="28"/>
      <c r="P2" s="31"/>
    </row>
    <row r="3" spans="1:16" ht="13.5">
      <c r="A3" s="91"/>
      <c r="B3" s="91"/>
      <c r="C3" s="13"/>
      <c r="D3" s="75" t="s">
        <v>2</v>
      </c>
      <c r="E3" s="76"/>
      <c r="F3" s="17"/>
      <c r="G3" s="18"/>
      <c r="H3" s="18"/>
      <c r="I3" s="18"/>
      <c r="J3" s="16"/>
      <c r="K3" s="18"/>
      <c r="L3" s="18"/>
      <c r="M3" s="18"/>
      <c r="N3" s="18"/>
      <c r="O3" s="18"/>
      <c r="P3" s="19"/>
    </row>
    <row r="4" spans="1:16" ht="13.5">
      <c r="A4" s="91"/>
      <c r="B4" s="91"/>
      <c r="C4" s="13"/>
      <c r="D4" s="15"/>
      <c r="E4" s="16"/>
      <c r="F4" s="16"/>
      <c r="G4" s="92" t="s">
        <v>93</v>
      </c>
      <c r="H4" s="93"/>
      <c r="I4" s="29"/>
      <c r="J4" s="16"/>
      <c r="K4" s="79" t="s">
        <v>3</v>
      </c>
      <c r="L4" s="80"/>
      <c r="M4" s="72" t="s">
        <v>4</v>
      </c>
      <c r="N4" s="73"/>
      <c r="O4" s="72" t="s">
        <v>57</v>
      </c>
      <c r="P4" s="73"/>
    </row>
    <row r="5" spans="1:16" ht="27">
      <c r="A5" s="91"/>
      <c r="B5" s="91"/>
      <c r="C5" s="11" t="s">
        <v>94</v>
      </c>
      <c r="D5" s="11" t="s">
        <v>94</v>
      </c>
      <c r="E5" s="70" t="s">
        <v>41</v>
      </c>
      <c r="F5" s="70" t="s">
        <v>40</v>
      </c>
      <c r="G5" s="11" t="s">
        <v>94</v>
      </c>
      <c r="H5" s="70" t="s">
        <v>95</v>
      </c>
      <c r="I5" s="83" t="s">
        <v>40</v>
      </c>
      <c r="J5" s="25"/>
      <c r="K5" s="10" t="s">
        <v>94</v>
      </c>
      <c r="L5" s="70" t="s">
        <v>40</v>
      </c>
      <c r="M5" s="11" t="s">
        <v>94</v>
      </c>
      <c r="N5" s="70" t="s">
        <v>40</v>
      </c>
      <c r="O5" s="11" t="s">
        <v>94</v>
      </c>
      <c r="P5" s="70" t="s">
        <v>40</v>
      </c>
    </row>
    <row r="6" spans="1:16" ht="13.5" customHeight="1">
      <c r="A6" s="40"/>
      <c r="B6" s="40"/>
      <c r="C6" s="11" t="s">
        <v>96</v>
      </c>
      <c r="D6" s="11" t="s">
        <v>97</v>
      </c>
      <c r="E6" s="70"/>
      <c r="F6" s="70"/>
      <c r="G6" s="11" t="s">
        <v>98</v>
      </c>
      <c r="H6" s="70"/>
      <c r="I6" s="83"/>
      <c r="J6" s="10"/>
      <c r="K6" s="11" t="s">
        <v>99</v>
      </c>
      <c r="L6" s="70"/>
      <c r="M6" s="11" t="s">
        <v>100</v>
      </c>
      <c r="N6" s="70"/>
      <c r="O6" s="11" t="s">
        <v>101</v>
      </c>
      <c r="P6" s="70"/>
    </row>
    <row r="7" spans="1:16" ht="13.5">
      <c r="A7" s="87" t="s">
        <v>5</v>
      </c>
      <c r="B7" s="87"/>
      <c r="C7" s="2">
        <v>635412</v>
      </c>
      <c r="D7" s="43">
        <f aca="true" t="shared" si="0" ref="D7:D13">K7+M7</f>
        <v>5195.5</v>
      </c>
      <c r="E7" s="20">
        <f aca="true" t="shared" si="1" ref="E7:E14">D7*100/C7</f>
        <v>0.8176584641146217</v>
      </c>
      <c r="F7" s="20">
        <f>+D7/'2006'!D7</f>
        <v>2.095973858318541</v>
      </c>
      <c r="G7" s="44">
        <f>K7-H21</f>
        <v>3432.7</v>
      </c>
      <c r="H7" s="5">
        <f aca="true" t="shared" si="2" ref="H7:H14">G7*100/D7</f>
        <v>66.07063805216052</v>
      </c>
      <c r="I7" s="20">
        <f>+G7/'2006'!G7</f>
        <v>4.2201868699286935</v>
      </c>
      <c r="J7" s="20"/>
      <c r="K7" s="43">
        <v>5195.5</v>
      </c>
      <c r="L7" s="20">
        <f>+K7/'2006'!K7</f>
        <v>2.095973858318541</v>
      </c>
      <c r="M7" s="43">
        <v>0</v>
      </c>
      <c r="N7" s="5" t="s">
        <v>102</v>
      </c>
      <c r="O7" s="2"/>
      <c r="P7" s="5"/>
    </row>
    <row r="8" spans="1:16" ht="13.5">
      <c r="A8" s="85" t="s">
        <v>6</v>
      </c>
      <c r="B8" s="85"/>
      <c r="C8" s="3">
        <v>571615</v>
      </c>
      <c r="D8" s="35">
        <f>K8+M8+O8</f>
        <v>8892.900000000001</v>
      </c>
      <c r="E8" s="21">
        <f t="shared" si="1"/>
        <v>1.55574993658319</v>
      </c>
      <c r="F8" s="21">
        <f>+D8/'2006'!D8</f>
        <v>1.1468790301779728</v>
      </c>
      <c r="G8" s="33">
        <f>D8-D21-O9</f>
        <v>6770.100000000002</v>
      </c>
      <c r="H8" s="6">
        <f t="shared" si="2"/>
        <v>76.12927166616066</v>
      </c>
      <c r="I8" s="21">
        <f>+G8/'2006'!G8</f>
        <v>1.0148401313126774</v>
      </c>
      <c r="J8" s="21"/>
      <c r="K8" s="35">
        <v>2572.2</v>
      </c>
      <c r="L8" s="21">
        <f>+K8/'2006'!K8</f>
        <v>1.5674588665447897</v>
      </c>
      <c r="M8" s="35">
        <v>0</v>
      </c>
      <c r="N8" s="6" t="s">
        <v>102</v>
      </c>
      <c r="O8" s="35">
        <f>E26+E28+E31</f>
        <v>6320.700000000001</v>
      </c>
      <c r="P8" s="21">
        <f>+O8/'2006'!O8</f>
        <v>1.0339767708162932</v>
      </c>
    </row>
    <row r="9" spans="1:16" ht="13.5" customHeight="1">
      <c r="A9" s="26"/>
      <c r="B9" s="26" t="s">
        <v>75</v>
      </c>
      <c r="C9" s="3">
        <v>24868</v>
      </c>
      <c r="D9" s="35">
        <f>K9+O9+M9</f>
        <v>1046.4</v>
      </c>
      <c r="E9" s="21">
        <f>D9*100/C9</f>
        <v>4.2078172752131255</v>
      </c>
      <c r="F9" s="21">
        <f>+D9/'2006'!D9</f>
        <v>1.705901532442126</v>
      </c>
      <c r="G9" s="33">
        <v>0</v>
      </c>
      <c r="H9" s="6">
        <v>0</v>
      </c>
      <c r="I9" s="6" t="s">
        <v>44</v>
      </c>
      <c r="J9" s="6"/>
      <c r="K9" s="35">
        <v>269.5</v>
      </c>
      <c r="L9" s="21">
        <f>+K9/'2006'!K9</f>
        <v>0.9746835443037974</v>
      </c>
      <c r="M9" s="42">
        <v>0</v>
      </c>
      <c r="N9" s="6" t="s">
        <v>44</v>
      </c>
      <c r="O9" s="35">
        <f>E26</f>
        <v>776.9</v>
      </c>
      <c r="P9" s="21">
        <f>+O9/'2006'!O9</f>
        <v>2.3060255268625705</v>
      </c>
    </row>
    <row r="10" spans="1:16" ht="13.5">
      <c r="A10" s="85" t="s">
        <v>7</v>
      </c>
      <c r="B10" s="85"/>
      <c r="C10" s="3">
        <v>1001394</v>
      </c>
      <c r="D10" s="35">
        <f t="shared" si="0"/>
        <v>104837.6</v>
      </c>
      <c r="E10" s="21">
        <f t="shared" si="1"/>
        <v>10.469165982620227</v>
      </c>
      <c r="F10" s="21">
        <f>+D10/'2006'!D10</f>
        <v>1.0890430454013782</v>
      </c>
      <c r="G10" s="33">
        <v>0</v>
      </c>
      <c r="H10" s="6">
        <f t="shared" si="2"/>
        <v>0</v>
      </c>
      <c r="I10" s="6" t="s">
        <v>44</v>
      </c>
      <c r="J10" s="6"/>
      <c r="K10" s="35">
        <v>48684.7</v>
      </c>
      <c r="L10" s="21">
        <f>+K10/'2006'!K10</f>
        <v>1.2530164204457712</v>
      </c>
      <c r="M10" s="42">
        <v>56152.9</v>
      </c>
      <c r="N10" s="21">
        <f>+M10/'2006'!M10</f>
        <v>0.9780724520046401</v>
      </c>
      <c r="O10" s="3"/>
      <c r="P10" s="21"/>
    </row>
    <row r="11" spans="1:16" ht="13.5">
      <c r="A11" s="85" t="s">
        <v>8</v>
      </c>
      <c r="B11" s="85"/>
      <c r="C11" s="3">
        <v>705849</v>
      </c>
      <c r="D11" s="35">
        <f t="shared" si="0"/>
        <v>194820.6</v>
      </c>
      <c r="E11" s="21">
        <f t="shared" si="1"/>
        <v>27.60088914201196</v>
      </c>
      <c r="F11" s="21">
        <f>+D11/'2006'!D11</f>
        <v>1.2505205672192852</v>
      </c>
      <c r="G11" s="33">
        <v>1666</v>
      </c>
      <c r="H11" s="6">
        <f t="shared" si="2"/>
        <v>0.8551457084107121</v>
      </c>
      <c r="I11" s="21">
        <f>+G11/'2006'!G11</f>
        <v>1</v>
      </c>
      <c r="J11" s="21"/>
      <c r="K11" s="35">
        <v>38451.1</v>
      </c>
      <c r="L11" s="21">
        <f>+K11/'2006'!K11</f>
        <v>1.4010289707741692</v>
      </c>
      <c r="M11" s="35">
        <v>156369.5</v>
      </c>
      <c r="N11" s="21">
        <f>+M11/'2006'!M11</f>
        <v>1.2183367394720706</v>
      </c>
      <c r="O11" s="3"/>
      <c r="P11" s="21"/>
    </row>
    <row r="12" spans="1:16" ht="13.5">
      <c r="A12" s="85" t="s">
        <v>9</v>
      </c>
      <c r="B12" s="85"/>
      <c r="C12" s="3">
        <v>831540</v>
      </c>
      <c r="D12" s="35">
        <f>K12+M12+O12</f>
        <v>13113.8</v>
      </c>
      <c r="E12" s="21">
        <f t="shared" si="1"/>
        <v>1.5770498111936888</v>
      </c>
      <c r="F12" s="21">
        <f>+D12/'2006'!D12</f>
        <v>1.3776012942128097</v>
      </c>
      <c r="G12" s="33">
        <f>D12-F21-F24</f>
        <v>10884</v>
      </c>
      <c r="H12" s="6">
        <f t="shared" si="2"/>
        <v>82.99653799813937</v>
      </c>
      <c r="I12" s="21">
        <f>+G12/'2006'!G12</f>
        <v>1.439834903164356</v>
      </c>
      <c r="J12" s="21"/>
      <c r="K12" s="35">
        <v>10319</v>
      </c>
      <c r="L12" s="21">
        <f>+K12/'2006'!K12</f>
        <v>1.4331546345934836</v>
      </c>
      <c r="M12" s="35">
        <v>2794.8</v>
      </c>
      <c r="N12" s="21">
        <f>+M12/'2006'!M12</f>
        <v>1.2051226769005219</v>
      </c>
      <c r="O12" s="3">
        <f>E33</f>
        <v>0</v>
      </c>
      <c r="P12" s="6" t="s">
        <v>44</v>
      </c>
    </row>
    <row r="13" spans="1:16" ht="13.5">
      <c r="A13" s="85" t="s">
        <v>10</v>
      </c>
      <c r="B13" s="85"/>
      <c r="C13" s="3">
        <v>206254</v>
      </c>
      <c r="D13" s="35">
        <f t="shared" si="0"/>
        <v>10323.5</v>
      </c>
      <c r="E13" s="21">
        <f t="shared" si="1"/>
        <v>5.0052362620846145</v>
      </c>
      <c r="F13" s="21">
        <f>+D13/'2006'!D13</f>
        <v>1.4713176084942636</v>
      </c>
      <c r="G13" s="33">
        <v>58.6</v>
      </c>
      <c r="H13" s="6">
        <f t="shared" si="2"/>
        <v>0.5676369448346007</v>
      </c>
      <c r="I13" s="21">
        <f>+G13/'2006'!G13</f>
        <v>1</v>
      </c>
      <c r="J13" s="21"/>
      <c r="K13" s="35">
        <v>1600.4</v>
      </c>
      <c r="L13" s="21">
        <f>+K13/'2006'!K13</f>
        <v>1.248556717116555</v>
      </c>
      <c r="M13" s="35">
        <v>8723.1</v>
      </c>
      <c r="N13" s="21">
        <f>+M13/'2006'!M13</f>
        <v>1.5211083404537291</v>
      </c>
      <c r="O13" s="3"/>
      <c r="P13" s="6"/>
    </row>
    <row r="14" spans="1:16" ht="13.5">
      <c r="A14" s="86" t="s">
        <v>11</v>
      </c>
      <c r="B14" s="86"/>
      <c r="C14" s="4">
        <v>3952063</v>
      </c>
      <c r="D14" s="37">
        <f>SUM(D10:D13)+SUM(D7:D8)</f>
        <v>337183.9</v>
      </c>
      <c r="E14" s="22">
        <f t="shared" si="1"/>
        <v>8.53184526663669</v>
      </c>
      <c r="F14" s="22">
        <f>+D14/'2006'!D14</f>
        <v>1.2092986306872386</v>
      </c>
      <c r="G14" s="34">
        <f>SUM(G10:G13)+SUM(G7:G8)</f>
        <v>22811.4</v>
      </c>
      <c r="H14" s="7">
        <f t="shared" si="2"/>
        <v>6.76526963476014</v>
      </c>
      <c r="I14" s="22">
        <f>+G14/'2006'!G14</f>
        <v>1.3603883518305373</v>
      </c>
      <c r="J14" s="22"/>
      <c r="K14" s="37">
        <v>106834.9</v>
      </c>
      <c r="L14" s="22">
        <f>+K14/'2006'!K14</f>
        <v>1.354042486315077</v>
      </c>
      <c r="M14" s="37">
        <f>SUM(M10:M13)+SUM(M7:M8)</f>
        <v>224040.3</v>
      </c>
      <c r="N14" s="22">
        <f>+M14/'2006'!M14</f>
        <v>1.1559653334695474</v>
      </c>
      <c r="O14" s="37">
        <f>SUM(O10:O13)+SUM(O7:O8)</f>
        <v>6320.700000000001</v>
      </c>
      <c r="P14" s="22">
        <f>+O14/'2006'!O14</f>
        <v>1.0339767708162932</v>
      </c>
    </row>
    <row r="15" spans="1:16" ht="13.5">
      <c r="A15" s="1" t="s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4" ht="13.5" customHeight="1">
      <c r="A16" s="82" t="s">
        <v>55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</row>
    <row r="17" spans="1:14" ht="13.5" customHeight="1">
      <c r="A17" s="82" t="s">
        <v>14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</row>
    <row r="18" spans="1:14" ht="15.75" customHeight="1">
      <c r="A18" s="1"/>
      <c r="B18" s="1" t="s">
        <v>53</v>
      </c>
      <c r="C18" s="32" t="s">
        <v>119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19" spans="1:14" ht="13.5" customHeight="1">
      <c r="A19" s="82"/>
      <c r="B19" s="82"/>
      <c r="C19" s="81" t="s">
        <v>120</v>
      </c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</row>
    <row r="20" spans="1:16" ht="13.5" customHeight="1">
      <c r="A20" s="1"/>
      <c r="B20" s="1"/>
      <c r="C20" s="81" t="s">
        <v>118</v>
      </c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1:16" ht="13.5" customHeight="1">
      <c r="A21" s="1"/>
      <c r="B21" s="1"/>
      <c r="C21" s="39" t="s">
        <v>103</v>
      </c>
      <c r="D21" s="39">
        <v>1345.9</v>
      </c>
      <c r="E21" s="39" t="s">
        <v>104</v>
      </c>
      <c r="F21" s="39">
        <v>317.9</v>
      </c>
      <c r="G21" s="39" t="s">
        <v>122</v>
      </c>
      <c r="H21" s="39">
        <v>1762.8</v>
      </c>
      <c r="I21" s="39"/>
      <c r="J21" s="39"/>
      <c r="K21" s="39"/>
      <c r="L21" s="39"/>
      <c r="M21" s="39"/>
      <c r="N21" s="39"/>
      <c r="O21" s="39"/>
      <c r="P21" s="39"/>
    </row>
    <row r="22" spans="1:14" ht="13.5" customHeight="1">
      <c r="A22" s="1"/>
      <c r="B22" s="1" t="s">
        <v>105</v>
      </c>
      <c r="C22" s="89" t="s">
        <v>138</v>
      </c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</row>
    <row r="23" spans="1:14" ht="13.5" customHeight="1">
      <c r="A23" s="1"/>
      <c r="B23" s="1"/>
      <c r="C23" s="88" t="s">
        <v>106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</row>
    <row r="24" spans="1:14" ht="13.5" customHeight="1">
      <c r="A24" s="1"/>
      <c r="B24" s="1"/>
      <c r="C24" s="1"/>
      <c r="D24" s="1"/>
      <c r="E24" s="1" t="s">
        <v>121</v>
      </c>
      <c r="F24" s="1">
        <v>1911.9</v>
      </c>
      <c r="G24" s="39" t="s">
        <v>122</v>
      </c>
      <c r="H24" s="1"/>
      <c r="I24" s="1"/>
      <c r="J24" s="1"/>
      <c r="K24" s="1"/>
      <c r="L24" s="1"/>
      <c r="M24" s="1"/>
      <c r="N24" s="1"/>
    </row>
    <row r="25" ht="13.5">
      <c r="A25" t="s">
        <v>81</v>
      </c>
    </row>
    <row r="26" spans="2:7" ht="13.5">
      <c r="B26" t="s">
        <v>107</v>
      </c>
      <c r="C26" t="s">
        <v>63</v>
      </c>
      <c r="E26">
        <v>776.9</v>
      </c>
      <c r="F26" t="s">
        <v>70</v>
      </c>
      <c r="G26" t="s">
        <v>108</v>
      </c>
    </row>
    <row r="27" ht="13.5">
      <c r="C27" s="32" t="s">
        <v>109</v>
      </c>
    </row>
    <row r="28" spans="2:6" ht="13.5">
      <c r="B28" t="s">
        <v>110</v>
      </c>
      <c r="C28" t="s">
        <v>111</v>
      </c>
      <c r="E28">
        <v>1061.7</v>
      </c>
      <c r="F28" t="s">
        <v>70</v>
      </c>
    </row>
    <row r="29" ht="13.5">
      <c r="C29" s="32" t="s">
        <v>112</v>
      </c>
    </row>
    <row r="30" spans="3:5" ht="13.5">
      <c r="C30" t="s">
        <v>113</v>
      </c>
      <c r="E30" t="s">
        <v>114</v>
      </c>
    </row>
    <row r="31" spans="2:6" ht="13.5">
      <c r="B31" t="s">
        <v>115</v>
      </c>
      <c r="C31" t="s">
        <v>116</v>
      </c>
      <c r="E31">
        <v>4482.1</v>
      </c>
      <c r="F31" t="s">
        <v>70</v>
      </c>
    </row>
    <row r="32" ht="13.5">
      <c r="C32" s="32" t="s">
        <v>117</v>
      </c>
    </row>
    <row r="33" ht="13.5">
      <c r="C33" t="s">
        <v>113</v>
      </c>
    </row>
  </sheetData>
  <sheetProtection/>
  <mergeCells count="27">
    <mergeCell ref="O4:P4"/>
    <mergeCell ref="A11:B11"/>
    <mergeCell ref="A12:B12"/>
    <mergeCell ref="P5:P6"/>
    <mergeCell ref="A7:B7"/>
    <mergeCell ref="A8:B8"/>
    <mergeCell ref="A10:B10"/>
    <mergeCell ref="A2:B5"/>
    <mergeCell ref="D3:E3"/>
    <mergeCell ref="G4:H4"/>
    <mergeCell ref="K4:L4"/>
    <mergeCell ref="L5:L6"/>
    <mergeCell ref="N5:N6"/>
    <mergeCell ref="M4:N4"/>
    <mergeCell ref="E5:E6"/>
    <mergeCell ref="F5:F6"/>
    <mergeCell ref="H5:H6"/>
    <mergeCell ref="I5:I6"/>
    <mergeCell ref="A13:B13"/>
    <mergeCell ref="A14:B14"/>
    <mergeCell ref="C23:N23"/>
    <mergeCell ref="A17:N17"/>
    <mergeCell ref="A19:B19"/>
    <mergeCell ref="C19:N19"/>
    <mergeCell ref="C20:P20"/>
    <mergeCell ref="A16:N16"/>
    <mergeCell ref="C22:N22"/>
  </mergeCells>
  <hyperlinks>
    <hyperlink ref="C29" r:id="rId1" display="http://www.lei.or.id/indonesia/akreditasi.php?cat=19"/>
    <hyperlink ref="C27" r:id="rId2" display="http://www.sgec-eco.org/index.html"/>
    <hyperlink ref="C18" r:id="rId3" display="http://www.fsc.org/fileadmin/web-data/public/document_center/powerpoints_graphs/facts_figures/08-12-31_Global_FSC_certificates_-_type_and_distribution_-_FINAL.pdf"/>
    <hyperlink ref="C22" r:id="rId4" display="http://register.pefc.cz/statistics.asp"/>
    <hyperlink ref="C32" r:id="rId5" display="http://www.mtcc.com.my/mttc_scheme_certs_holders%20-%20MC&amp;I(2002).asp#2002"/>
  </hyperlinks>
  <printOptions/>
  <pageMargins left="0.75" right="0.75" top="1" bottom="1" header="0.512" footer="0.512"/>
  <pageSetup horizontalDpi="300" verticalDpi="300" orientation="landscape" paperSize="9" r:id="rId8"/>
  <legacyDrawing r:id="rId7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2" sqref="A2:B5"/>
    </sheetView>
  </sheetViews>
  <sheetFormatPr defaultColWidth="9.00390625" defaultRowHeight="13.5"/>
  <cols>
    <col min="1" max="1" width="4.625" style="0" customWidth="1"/>
    <col min="2" max="2" width="7.375" style="0" customWidth="1"/>
    <col min="3" max="4" width="8.75390625" style="0" customWidth="1"/>
    <col min="5" max="6" width="5.625" style="0" customWidth="1"/>
    <col min="7" max="7" width="8.125" style="0" customWidth="1"/>
    <col min="8" max="9" width="5.625" style="0" customWidth="1"/>
    <col min="10" max="10" width="1.12109375" style="0" customWidth="1"/>
    <col min="11" max="11" width="8.125" style="0" customWidth="1"/>
    <col min="12" max="12" width="5.625" style="0" customWidth="1"/>
    <col min="13" max="13" width="8.125" style="0" customWidth="1"/>
    <col min="14" max="14" width="5.625" style="0" customWidth="1"/>
    <col min="15" max="15" width="8.125" style="0" customWidth="1"/>
    <col min="16" max="16" width="7.00390625" style="0" customWidth="1"/>
    <col min="17" max="17" width="10.50390625" style="0" bestFit="1" customWidth="1"/>
  </cols>
  <sheetData>
    <row r="1" ht="13.5">
      <c r="A1" t="s">
        <v>134</v>
      </c>
    </row>
    <row r="2" spans="1:16" ht="13.5">
      <c r="A2" s="90" t="s">
        <v>0</v>
      </c>
      <c r="B2" s="90"/>
      <c r="C2" s="30" t="s">
        <v>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28"/>
      <c r="O2" s="28"/>
      <c r="P2" s="31"/>
    </row>
    <row r="3" spans="1:16" ht="13.5">
      <c r="A3" s="91"/>
      <c r="B3" s="91"/>
      <c r="C3" s="13"/>
      <c r="D3" s="75" t="s">
        <v>2</v>
      </c>
      <c r="E3" s="76"/>
      <c r="F3" s="17"/>
      <c r="G3" s="18"/>
      <c r="H3" s="18"/>
      <c r="I3" s="18"/>
      <c r="J3" s="16"/>
      <c r="K3" s="18"/>
      <c r="L3" s="18"/>
      <c r="M3" s="18"/>
      <c r="N3" s="18"/>
      <c r="O3" s="18"/>
      <c r="P3" s="19"/>
    </row>
    <row r="4" spans="1:16" ht="13.5">
      <c r="A4" s="91"/>
      <c r="B4" s="91"/>
      <c r="C4" s="13"/>
      <c r="D4" s="15"/>
      <c r="E4" s="16"/>
      <c r="F4" s="16"/>
      <c r="G4" s="92" t="s">
        <v>93</v>
      </c>
      <c r="H4" s="93"/>
      <c r="I4" s="29"/>
      <c r="J4" s="16"/>
      <c r="K4" s="79" t="s">
        <v>3</v>
      </c>
      <c r="L4" s="80"/>
      <c r="M4" s="72" t="s">
        <v>4</v>
      </c>
      <c r="N4" s="73"/>
      <c r="O4" s="72" t="s">
        <v>57</v>
      </c>
      <c r="P4" s="73"/>
    </row>
    <row r="5" spans="1:16" ht="27">
      <c r="A5" s="91"/>
      <c r="B5" s="91"/>
      <c r="C5" s="11" t="s">
        <v>94</v>
      </c>
      <c r="D5" s="11" t="s">
        <v>94</v>
      </c>
      <c r="E5" s="70" t="s">
        <v>41</v>
      </c>
      <c r="F5" s="70" t="s">
        <v>40</v>
      </c>
      <c r="G5" s="11" t="s">
        <v>94</v>
      </c>
      <c r="H5" s="70" t="s">
        <v>95</v>
      </c>
      <c r="I5" s="83" t="s">
        <v>40</v>
      </c>
      <c r="J5" s="25"/>
      <c r="K5" s="10" t="s">
        <v>94</v>
      </c>
      <c r="L5" s="70" t="s">
        <v>40</v>
      </c>
      <c r="M5" s="11" t="s">
        <v>94</v>
      </c>
      <c r="N5" s="70" t="s">
        <v>40</v>
      </c>
      <c r="O5" s="11" t="s">
        <v>94</v>
      </c>
      <c r="P5" s="70" t="s">
        <v>40</v>
      </c>
    </row>
    <row r="6" spans="1:16" ht="13.5" customHeight="1">
      <c r="A6" s="40"/>
      <c r="B6" s="40"/>
      <c r="C6" s="11" t="s">
        <v>96</v>
      </c>
      <c r="D6" s="11" t="s">
        <v>97</v>
      </c>
      <c r="E6" s="70"/>
      <c r="F6" s="70"/>
      <c r="G6" s="11" t="s">
        <v>98</v>
      </c>
      <c r="H6" s="70"/>
      <c r="I6" s="83"/>
      <c r="J6" s="10"/>
      <c r="K6" s="11" t="s">
        <v>99</v>
      </c>
      <c r="L6" s="70"/>
      <c r="M6" s="11" t="s">
        <v>100</v>
      </c>
      <c r="N6" s="70"/>
      <c r="O6" s="11" t="s">
        <v>101</v>
      </c>
      <c r="P6" s="70"/>
    </row>
    <row r="7" spans="1:16" ht="13.5">
      <c r="A7" s="87" t="s">
        <v>5</v>
      </c>
      <c r="B7" s="87"/>
      <c r="C7" s="2">
        <v>635412</v>
      </c>
      <c r="D7" s="43">
        <f aca="true" t="shared" si="0" ref="D7:D13">K7+M7</f>
        <v>5530</v>
      </c>
      <c r="E7" s="20">
        <f aca="true" t="shared" si="1" ref="E7:E14">D7*100/C7</f>
        <v>0.8703014736895117</v>
      </c>
      <c r="F7" s="21">
        <f>+D7/'2009'!D7</f>
        <v>1.0643826388220576</v>
      </c>
      <c r="G7" s="44">
        <f>K7-H21</f>
        <v>3767.2</v>
      </c>
      <c r="H7" s="5">
        <f aca="true" t="shared" si="2" ref="H7:H14">G7*100/D7</f>
        <v>68.12296564195299</v>
      </c>
      <c r="I7" s="20">
        <f>+G7/'2009'!G7</f>
        <v>1.0974451597867567</v>
      </c>
      <c r="J7" s="20"/>
      <c r="K7" s="43">
        <v>5530</v>
      </c>
      <c r="L7" s="20">
        <f>+K7/'2009'!K7</f>
        <v>1.0643826388220576</v>
      </c>
      <c r="M7" s="43">
        <v>0</v>
      </c>
      <c r="N7" s="5" t="s">
        <v>102</v>
      </c>
      <c r="O7" s="2"/>
      <c r="P7" s="5"/>
    </row>
    <row r="8" spans="1:16" ht="13.5">
      <c r="A8" s="85" t="s">
        <v>6</v>
      </c>
      <c r="B8" s="85"/>
      <c r="C8" s="3">
        <v>571615</v>
      </c>
      <c r="D8" s="35">
        <f>K8+M8+O8</f>
        <v>9339.232</v>
      </c>
      <c r="E8" s="21">
        <f t="shared" si="1"/>
        <v>1.633832562126606</v>
      </c>
      <c r="F8" s="21">
        <f>+D8/'2009'!D8</f>
        <v>1.0501897018970188</v>
      </c>
      <c r="G8" s="33">
        <f>D8-D21-O9</f>
        <v>7190.032</v>
      </c>
      <c r="H8" s="6">
        <f t="shared" si="2"/>
        <v>76.98740110535856</v>
      </c>
      <c r="I8" s="21">
        <f>+G8/'2009'!G8</f>
        <v>1.0620274442031872</v>
      </c>
      <c r="J8" s="21"/>
      <c r="K8" s="35">
        <v>3249.5</v>
      </c>
      <c r="L8" s="21">
        <f>+K8/'2009'!K8</f>
        <v>1.2633154498095016</v>
      </c>
      <c r="M8" s="35">
        <f>D24</f>
        <v>211.432</v>
      </c>
      <c r="N8" s="6" t="s">
        <v>102</v>
      </c>
      <c r="O8" s="35">
        <f>E26+E28+E31</f>
        <v>5878.3</v>
      </c>
      <c r="P8" s="21">
        <f>+O8/'2009'!O8</f>
        <v>0.9300077523059154</v>
      </c>
    </row>
    <row r="9" spans="1:16" ht="13.5" customHeight="1">
      <c r="A9" s="26"/>
      <c r="B9" s="26" t="s">
        <v>75</v>
      </c>
      <c r="C9" s="3">
        <v>24868</v>
      </c>
      <c r="D9" s="35">
        <f>K9+O9+M9</f>
        <v>1090.1999999999998</v>
      </c>
      <c r="E9" s="21">
        <f>D9*100/C9</f>
        <v>4.383947241434775</v>
      </c>
      <c r="F9" s="21">
        <f>+D9/'2009'!D9</f>
        <v>1.0418577981651373</v>
      </c>
      <c r="G9" s="33">
        <v>0</v>
      </c>
      <c r="H9" s="6">
        <v>0</v>
      </c>
      <c r="I9" s="6" t="s">
        <v>44</v>
      </c>
      <c r="J9" s="6"/>
      <c r="K9" s="35">
        <v>286.9</v>
      </c>
      <c r="L9" s="21">
        <f>+K9/'2009'!K9</f>
        <v>1.0645640074211502</v>
      </c>
      <c r="M9" s="42">
        <v>0</v>
      </c>
      <c r="N9" s="6" t="s">
        <v>44</v>
      </c>
      <c r="O9" s="35">
        <f>E26</f>
        <v>803.3</v>
      </c>
      <c r="P9" s="21">
        <f>+O9/'2009'!O9</f>
        <v>1.033981207362595</v>
      </c>
    </row>
    <row r="10" spans="1:16" ht="13.5">
      <c r="A10" s="85" t="s">
        <v>7</v>
      </c>
      <c r="B10" s="85"/>
      <c r="C10" s="3">
        <v>1001394</v>
      </c>
      <c r="D10" s="35">
        <f t="shared" si="0"/>
        <v>111119.30900000001</v>
      </c>
      <c r="E10" s="21">
        <f t="shared" si="1"/>
        <v>11.09646243137067</v>
      </c>
      <c r="F10" s="21">
        <f>+D10/'2009'!D10</f>
        <v>1.0599184739063083</v>
      </c>
      <c r="G10" s="33">
        <v>0</v>
      </c>
      <c r="H10" s="6">
        <f t="shared" si="2"/>
        <v>0</v>
      </c>
      <c r="I10" s="6" t="s">
        <v>44</v>
      </c>
      <c r="J10" s="6"/>
      <c r="K10" s="35">
        <v>54379.5</v>
      </c>
      <c r="L10" s="21">
        <f>+K10/'2009'!K10</f>
        <v>1.1169730942164582</v>
      </c>
      <c r="M10" s="42">
        <f>M14-M13-M12-M11-M8</f>
        <v>56739.80900000001</v>
      </c>
      <c r="N10" s="21">
        <f>+M10/'2009'!M10</f>
        <v>1.010451980218297</v>
      </c>
      <c r="O10" s="3"/>
      <c r="P10" s="21"/>
    </row>
    <row r="11" spans="1:16" ht="13.5">
      <c r="A11" s="85" t="s">
        <v>8</v>
      </c>
      <c r="B11" s="85"/>
      <c r="C11" s="3">
        <v>705849</v>
      </c>
      <c r="D11" s="35">
        <f t="shared" si="0"/>
        <v>198547.408</v>
      </c>
      <c r="E11" s="21">
        <f t="shared" si="1"/>
        <v>28.128878556178446</v>
      </c>
      <c r="F11" s="21">
        <f>+D11/'2009'!D11</f>
        <v>1.0191294349776152</v>
      </c>
      <c r="G11" s="33">
        <v>1666</v>
      </c>
      <c r="H11" s="6">
        <f t="shared" si="2"/>
        <v>0.8390943083981233</v>
      </c>
      <c r="I11" s="21">
        <f>+G11/'2009'!G11</f>
        <v>1</v>
      </c>
      <c r="J11" s="21"/>
      <c r="K11" s="35">
        <v>43356.2</v>
      </c>
      <c r="L11" s="21">
        <f>+K11/'2009'!K11</f>
        <v>1.1275672217439814</v>
      </c>
      <c r="M11" s="35">
        <v>155191.208</v>
      </c>
      <c r="N11" s="21">
        <f>+M11/'2009'!M11</f>
        <v>0.9924646942018744</v>
      </c>
      <c r="O11" s="3"/>
      <c r="P11" s="21"/>
    </row>
    <row r="12" spans="1:16" ht="13.5">
      <c r="A12" s="85" t="s">
        <v>9</v>
      </c>
      <c r="B12" s="85"/>
      <c r="C12" s="3">
        <v>831540</v>
      </c>
      <c r="D12" s="35">
        <f>K12+M12+O12</f>
        <v>12831.853000000001</v>
      </c>
      <c r="E12" s="21">
        <f t="shared" si="1"/>
        <v>1.5431432041753854</v>
      </c>
      <c r="F12" s="21">
        <f>+D12/'2009'!D12</f>
        <v>0.9784999771233358</v>
      </c>
      <c r="G12" s="33">
        <f>D12-F21-F24</f>
        <v>10602.033000000001</v>
      </c>
      <c r="H12" s="6">
        <f t="shared" si="2"/>
        <v>82.62277474656233</v>
      </c>
      <c r="I12" s="21">
        <f>+G12/'2009'!G12</f>
        <v>0.9740934399117972</v>
      </c>
      <c r="J12" s="21"/>
      <c r="K12" s="35">
        <v>9905.7</v>
      </c>
      <c r="L12" s="21">
        <f>+K12/'2009'!K12</f>
        <v>0.9599476693478051</v>
      </c>
      <c r="M12" s="35">
        <f>F24+H24</f>
        <v>2926.1530000000002</v>
      </c>
      <c r="N12" s="21">
        <f>+M12/'2009'!M12</f>
        <v>1.046999069700873</v>
      </c>
      <c r="O12" s="3">
        <f>E33</f>
        <v>0</v>
      </c>
      <c r="P12" s="6" t="s">
        <v>44</v>
      </c>
    </row>
    <row r="13" spans="1:16" ht="13.5">
      <c r="A13" s="85" t="s">
        <v>10</v>
      </c>
      <c r="B13" s="85"/>
      <c r="C13" s="3">
        <v>206254</v>
      </c>
      <c r="D13" s="35">
        <f t="shared" si="0"/>
        <v>7358.1</v>
      </c>
      <c r="E13" s="21">
        <f t="shared" si="1"/>
        <v>3.567494448592512</v>
      </c>
      <c r="F13" s="21">
        <f>+D13/'2009'!D13</f>
        <v>0.7127524579842108</v>
      </c>
      <c r="G13" s="33">
        <v>58.6</v>
      </c>
      <c r="H13" s="6">
        <f t="shared" si="2"/>
        <v>0.7964012448865875</v>
      </c>
      <c r="I13" s="21">
        <f>+G13/'2009'!G13</f>
        <v>1</v>
      </c>
      <c r="J13" s="21"/>
      <c r="K13" s="35">
        <v>1511.1</v>
      </c>
      <c r="L13" s="21">
        <f>+K13/'2009'!K13</f>
        <v>0.9442014496375905</v>
      </c>
      <c r="M13" s="35">
        <f>L24</f>
        <v>5847</v>
      </c>
      <c r="N13" s="21">
        <f>+M13/'2009'!M13</f>
        <v>0.6702892320390686</v>
      </c>
      <c r="O13" s="3"/>
      <c r="P13" s="6"/>
    </row>
    <row r="14" spans="1:16" ht="13.5">
      <c r="A14" s="86" t="s">
        <v>11</v>
      </c>
      <c r="B14" s="86"/>
      <c r="C14" s="4">
        <v>3952063</v>
      </c>
      <c r="D14" s="37">
        <f>SUM(D10:D13)+SUM(D7:D8)</f>
        <v>344725.902</v>
      </c>
      <c r="E14" s="22">
        <f t="shared" si="1"/>
        <v>8.722682356025196</v>
      </c>
      <c r="F14" s="22">
        <f>+D14/'2009'!D14</f>
        <v>1.022367621941617</v>
      </c>
      <c r="G14" s="34">
        <f>SUM(G10:G13)+SUM(G7:G8)</f>
        <v>23283.865</v>
      </c>
      <c r="H14" s="7">
        <f t="shared" si="2"/>
        <v>6.754312590064671</v>
      </c>
      <c r="I14" s="22">
        <f>+G14/'2009'!G14</f>
        <v>1.020711793226194</v>
      </c>
      <c r="J14" s="22"/>
      <c r="K14" s="37">
        <v>117932</v>
      </c>
      <c r="L14" s="22">
        <f>+K14/'2009'!K14</f>
        <v>1.103871487688012</v>
      </c>
      <c r="M14" s="37">
        <v>220915.602</v>
      </c>
      <c r="N14" s="22">
        <f>+M14/'2009'!M14</f>
        <v>0.9860529645782479</v>
      </c>
      <c r="O14" s="37">
        <f>SUM(O10:O13)+SUM(O7:O8)</f>
        <v>5878.3</v>
      </c>
      <c r="P14" s="22">
        <f>+O14/'2009'!O14</f>
        <v>0.9300077523059154</v>
      </c>
    </row>
    <row r="15" spans="1:16" ht="13.5">
      <c r="A15" s="1" t="s">
        <v>12</v>
      </c>
      <c r="B15" s="1"/>
      <c r="C15" s="45">
        <f>SUM(C7:C13)-C9</f>
        <v>3952064</v>
      </c>
      <c r="D15" s="45">
        <f>SUM(D7:D13)-D9</f>
        <v>344725.90199999994</v>
      </c>
      <c r="E15" s="1"/>
      <c r="F15" s="1"/>
      <c r="G15" s="45">
        <f>SUM(G7:G13)-G9</f>
        <v>23283.864999999998</v>
      </c>
      <c r="H15" s="1"/>
      <c r="I15" s="1"/>
      <c r="J15" s="1"/>
      <c r="K15" s="45">
        <f>SUM(K7:K13)-K9</f>
        <v>117932.00000000001</v>
      </c>
      <c r="L15" s="1"/>
      <c r="M15" s="45">
        <f>SUM(M7:M13)-M9</f>
        <v>220915.602</v>
      </c>
      <c r="N15" s="1"/>
      <c r="O15" s="45">
        <f>SUM(O7:O13)-O9</f>
        <v>5878.3</v>
      </c>
      <c r="P15" s="1"/>
    </row>
    <row r="16" spans="1:14" ht="13.5" customHeight="1">
      <c r="A16" s="82" t="s">
        <v>55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</row>
    <row r="17" spans="1:14" ht="13.5" customHeight="1">
      <c r="A17" s="82" t="s">
        <v>14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</row>
    <row r="18" spans="1:14" ht="15.75" customHeight="1">
      <c r="A18" s="1"/>
      <c r="B18" s="1" t="s">
        <v>53</v>
      </c>
      <c r="C18" s="32" t="s">
        <v>124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19" spans="1:14" ht="13.5" customHeight="1">
      <c r="A19" s="82"/>
      <c r="B19" s="82"/>
      <c r="C19" s="81" t="s">
        <v>125</v>
      </c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</row>
    <row r="20" spans="1:16" ht="13.5" customHeight="1">
      <c r="A20" s="1"/>
      <c r="B20" s="1"/>
      <c r="C20" s="81" t="s">
        <v>118</v>
      </c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1:16" ht="13.5" customHeight="1">
      <c r="A21" s="1"/>
      <c r="B21" s="1"/>
      <c r="C21" s="39" t="s">
        <v>103</v>
      </c>
      <c r="D21" s="39">
        <v>1345.9</v>
      </c>
      <c r="E21" s="39" t="s">
        <v>104</v>
      </c>
      <c r="F21" s="39">
        <v>317.9</v>
      </c>
      <c r="G21" s="39" t="s">
        <v>122</v>
      </c>
      <c r="H21" s="39">
        <v>1762.8</v>
      </c>
      <c r="I21" s="39"/>
      <c r="J21" s="39"/>
      <c r="K21" s="39"/>
      <c r="L21" s="39"/>
      <c r="M21" s="39"/>
      <c r="N21" s="39"/>
      <c r="O21" s="39"/>
      <c r="P21" s="39"/>
    </row>
    <row r="22" spans="1:14" ht="13.5" customHeight="1">
      <c r="A22" s="1"/>
      <c r="B22" s="1" t="s">
        <v>105</v>
      </c>
      <c r="C22" s="32" t="s">
        <v>126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</row>
    <row r="23" spans="1:14" ht="13.5" customHeight="1">
      <c r="A23" s="1"/>
      <c r="B23" s="1"/>
      <c r="C23" s="88" t="s">
        <v>127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</row>
    <row r="24" spans="1:14" ht="13.5" customHeight="1">
      <c r="A24" s="1"/>
      <c r="B24" s="1"/>
      <c r="C24" s="1" t="s">
        <v>129</v>
      </c>
      <c r="D24" s="1">
        <v>211.432</v>
      </c>
      <c r="E24" s="1" t="s">
        <v>121</v>
      </c>
      <c r="F24" s="1">
        <v>1911.92</v>
      </c>
      <c r="G24" s="39" t="s">
        <v>128</v>
      </c>
      <c r="H24" s="1">
        <v>1014.233</v>
      </c>
      <c r="I24" s="1"/>
      <c r="J24" s="1"/>
      <c r="K24" s="1" t="s">
        <v>130</v>
      </c>
      <c r="L24" s="1">
        <v>5847</v>
      </c>
      <c r="M24" s="1"/>
      <c r="N24" s="1"/>
    </row>
    <row r="25" ht="13.5">
      <c r="A25" t="s">
        <v>81</v>
      </c>
    </row>
    <row r="26" spans="2:7" ht="13.5">
      <c r="B26" t="s">
        <v>107</v>
      </c>
      <c r="C26" t="s">
        <v>63</v>
      </c>
      <c r="E26">
        <v>803.3</v>
      </c>
      <c r="F26" t="s">
        <v>70</v>
      </c>
      <c r="G26" t="s">
        <v>131</v>
      </c>
    </row>
    <row r="27" ht="13.5">
      <c r="C27" s="32" t="s">
        <v>109</v>
      </c>
    </row>
    <row r="28" spans="2:7" ht="13.5">
      <c r="B28" t="s">
        <v>110</v>
      </c>
      <c r="C28" t="s">
        <v>111</v>
      </c>
      <c r="E28">
        <v>686</v>
      </c>
      <c r="F28" t="s">
        <v>70</v>
      </c>
      <c r="G28" t="s">
        <v>139</v>
      </c>
    </row>
    <row r="29" ht="13.5">
      <c r="C29" s="32" t="s">
        <v>132</v>
      </c>
    </row>
    <row r="30" spans="3:5" ht="13.5">
      <c r="C30" t="s">
        <v>133</v>
      </c>
      <c r="E30" t="s">
        <v>114</v>
      </c>
    </row>
    <row r="31" spans="2:7" ht="13.5">
      <c r="B31" t="s">
        <v>135</v>
      </c>
      <c r="C31" t="s">
        <v>65</v>
      </c>
      <c r="E31">
        <v>4389</v>
      </c>
      <c r="F31" t="s">
        <v>70</v>
      </c>
      <c r="G31" t="s">
        <v>131</v>
      </c>
    </row>
    <row r="32" ht="13.5">
      <c r="C32" t="s">
        <v>137</v>
      </c>
    </row>
    <row r="33" ht="13.5">
      <c r="C33" t="s">
        <v>136</v>
      </c>
    </row>
  </sheetData>
  <sheetProtection/>
  <mergeCells count="26">
    <mergeCell ref="F5:F6"/>
    <mergeCell ref="H5:H6"/>
    <mergeCell ref="A11:B11"/>
    <mergeCell ref="A12:B12"/>
    <mergeCell ref="A13:B13"/>
    <mergeCell ref="A7:B7"/>
    <mergeCell ref="A8:B8"/>
    <mergeCell ref="A10:B10"/>
    <mergeCell ref="E5:E6"/>
    <mergeCell ref="C23:N23"/>
    <mergeCell ref="A17:N17"/>
    <mergeCell ref="A19:B19"/>
    <mergeCell ref="C19:N19"/>
    <mergeCell ref="C20:P20"/>
    <mergeCell ref="A14:B14"/>
    <mergeCell ref="A16:N16"/>
    <mergeCell ref="L5:L6"/>
    <mergeCell ref="N5:N6"/>
    <mergeCell ref="P5:P6"/>
    <mergeCell ref="A2:B5"/>
    <mergeCell ref="D3:E3"/>
    <mergeCell ref="G4:H4"/>
    <mergeCell ref="K4:L4"/>
    <mergeCell ref="M4:N4"/>
    <mergeCell ref="O4:P4"/>
    <mergeCell ref="I5:I6"/>
  </mergeCells>
  <hyperlinks>
    <hyperlink ref="C29" r:id="rId1" display="http://www.lei.or.id/news/990/lei-certified-forests-is-increasing-in-number"/>
    <hyperlink ref="C27" r:id="rId2" display="http://www.sgec-eco.org/index.html"/>
  </hyperlinks>
  <printOptions/>
  <pageMargins left="0.75" right="0.75" top="1" bottom="1" header="0.512" footer="0.512"/>
  <pageSetup horizontalDpi="300" verticalDpi="300" orientation="landscape" paperSize="9" r:id="rId5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L7" sqref="L7"/>
    </sheetView>
  </sheetViews>
  <sheetFormatPr defaultColWidth="9.00390625" defaultRowHeight="13.5"/>
  <cols>
    <col min="1" max="1" width="4.625" style="0" customWidth="1"/>
    <col min="2" max="2" width="7.375" style="0" customWidth="1"/>
    <col min="3" max="4" width="8.75390625" style="0" customWidth="1"/>
    <col min="5" max="6" width="5.625" style="0" customWidth="1"/>
    <col min="7" max="7" width="8.125" style="0" customWidth="1"/>
    <col min="8" max="9" width="5.625" style="0" customWidth="1"/>
    <col min="10" max="10" width="1.12109375" style="0" customWidth="1"/>
    <col min="11" max="11" width="8.125" style="0" customWidth="1"/>
    <col min="12" max="12" width="5.625" style="0" customWidth="1"/>
    <col min="13" max="13" width="8.125" style="0" customWidth="1"/>
    <col min="14" max="14" width="5.625" style="0" customWidth="1"/>
    <col min="15" max="15" width="8.125" style="0" customWidth="1"/>
    <col min="16" max="16" width="7.00390625" style="0" customWidth="1"/>
    <col min="17" max="17" width="10.50390625" style="0" bestFit="1" customWidth="1"/>
  </cols>
  <sheetData>
    <row r="1" ht="13.5">
      <c r="A1" t="s">
        <v>148</v>
      </c>
    </row>
    <row r="2" spans="1:16" ht="13.5">
      <c r="A2" s="90" t="s">
        <v>0</v>
      </c>
      <c r="B2" s="90"/>
      <c r="C2" s="30" t="s">
        <v>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28"/>
      <c r="O2" s="28"/>
      <c r="P2" s="31"/>
    </row>
    <row r="3" spans="1:16" ht="13.5">
      <c r="A3" s="91"/>
      <c r="B3" s="91"/>
      <c r="C3" s="13"/>
      <c r="D3" s="75" t="s">
        <v>2</v>
      </c>
      <c r="E3" s="76"/>
      <c r="F3" s="17"/>
      <c r="G3" s="18"/>
      <c r="H3" s="18"/>
      <c r="I3" s="18"/>
      <c r="J3" s="16"/>
      <c r="K3" s="18"/>
      <c r="L3" s="18"/>
      <c r="M3" s="18"/>
      <c r="N3" s="18"/>
      <c r="O3" s="18"/>
      <c r="P3" s="19"/>
    </row>
    <row r="4" spans="1:16" ht="13.5">
      <c r="A4" s="91"/>
      <c r="B4" s="91"/>
      <c r="C4" s="13"/>
      <c r="D4" s="15"/>
      <c r="E4" s="16"/>
      <c r="F4" s="16"/>
      <c r="G4" s="92" t="s">
        <v>154</v>
      </c>
      <c r="H4" s="93"/>
      <c r="I4" s="29"/>
      <c r="J4" s="16"/>
      <c r="K4" s="79" t="s">
        <v>3</v>
      </c>
      <c r="L4" s="80"/>
      <c r="M4" s="72" t="s">
        <v>4</v>
      </c>
      <c r="N4" s="73"/>
      <c r="O4" s="72" t="s">
        <v>57</v>
      </c>
      <c r="P4" s="73"/>
    </row>
    <row r="5" spans="1:16" ht="27">
      <c r="A5" s="91"/>
      <c r="B5" s="91"/>
      <c r="C5" s="11" t="s">
        <v>155</v>
      </c>
      <c r="D5" s="11" t="s">
        <v>155</v>
      </c>
      <c r="E5" s="70" t="s">
        <v>41</v>
      </c>
      <c r="F5" s="70" t="s">
        <v>40</v>
      </c>
      <c r="G5" s="11" t="s">
        <v>155</v>
      </c>
      <c r="H5" s="70" t="s">
        <v>156</v>
      </c>
      <c r="I5" s="83" t="s">
        <v>40</v>
      </c>
      <c r="J5" s="25"/>
      <c r="K5" s="10" t="s">
        <v>155</v>
      </c>
      <c r="L5" s="70" t="s">
        <v>40</v>
      </c>
      <c r="M5" s="11" t="s">
        <v>155</v>
      </c>
      <c r="N5" s="70" t="s">
        <v>40</v>
      </c>
      <c r="O5" s="11" t="s">
        <v>155</v>
      </c>
      <c r="P5" s="70" t="s">
        <v>40</v>
      </c>
    </row>
    <row r="6" spans="1:16" ht="13.5" customHeight="1">
      <c r="A6" s="40"/>
      <c r="B6" s="40"/>
      <c r="C6" s="11" t="s">
        <v>157</v>
      </c>
      <c r="D6" s="11" t="s">
        <v>158</v>
      </c>
      <c r="E6" s="70"/>
      <c r="F6" s="70"/>
      <c r="G6" s="11" t="s">
        <v>159</v>
      </c>
      <c r="H6" s="70"/>
      <c r="I6" s="83"/>
      <c r="J6" s="10"/>
      <c r="K6" s="11" t="s">
        <v>160</v>
      </c>
      <c r="L6" s="70"/>
      <c r="M6" s="11" t="s">
        <v>161</v>
      </c>
      <c r="N6" s="70"/>
      <c r="O6" s="11" t="s">
        <v>162</v>
      </c>
      <c r="P6" s="70"/>
    </row>
    <row r="7" spans="1:16" ht="13.5">
      <c r="A7" s="87" t="s">
        <v>5</v>
      </c>
      <c r="B7" s="87"/>
      <c r="C7" s="2">
        <v>635412</v>
      </c>
      <c r="D7" s="43">
        <f aca="true" t="shared" si="0" ref="D7:D13">K7+M7</f>
        <v>7327</v>
      </c>
      <c r="E7" s="20">
        <f aca="true" t="shared" si="1" ref="E7:E14">D7*100/C7</f>
        <v>1.1531101080873511</v>
      </c>
      <c r="F7" s="20">
        <f>+D7/'[1]2010'!D7</f>
        <v>1.3249547920433997</v>
      </c>
      <c r="G7" s="44">
        <f>K7-H21</f>
        <v>5671.7</v>
      </c>
      <c r="H7" s="5">
        <f aca="true" t="shared" si="2" ref="H7:H14">G7*100/D7</f>
        <v>77.4082161867067</v>
      </c>
      <c r="I7" s="21">
        <f>+G7/'[1]2010'!G7</f>
        <v>1.505547887024846</v>
      </c>
      <c r="J7" s="20"/>
      <c r="K7" s="43">
        <v>7327</v>
      </c>
      <c r="L7" s="20">
        <f>+K7/'[1]2010'!K7</f>
        <v>1.3249547920433997</v>
      </c>
      <c r="M7" s="43">
        <v>0</v>
      </c>
      <c r="N7" s="5" t="s">
        <v>163</v>
      </c>
      <c r="O7" s="2"/>
      <c r="P7" s="5"/>
    </row>
    <row r="8" spans="1:16" ht="13.5">
      <c r="A8" s="85" t="s">
        <v>6</v>
      </c>
      <c r="B8" s="85"/>
      <c r="C8" s="3">
        <v>571615</v>
      </c>
      <c r="D8" s="35">
        <f>K8+M8+O8</f>
        <v>10132.943</v>
      </c>
      <c r="E8" s="21">
        <f t="shared" si="1"/>
        <v>1.7726866859687025</v>
      </c>
      <c r="F8" s="21">
        <f>+D8/'[1]2010'!D8</f>
        <v>1.0849867526580343</v>
      </c>
      <c r="G8" s="33">
        <f>D8-D21-O9</f>
        <v>6909.892</v>
      </c>
      <c r="H8" s="6">
        <f t="shared" si="2"/>
        <v>68.19235043560396</v>
      </c>
      <c r="I8" s="21">
        <f>+G8/'[1]2010'!G8</f>
        <v>0.9610377255622784</v>
      </c>
      <c r="J8" s="21"/>
      <c r="K8" s="35">
        <v>3550</v>
      </c>
      <c r="L8" s="21">
        <f>+K8/'[1]2010'!K8</f>
        <v>1.092475765502385</v>
      </c>
      <c r="M8" s="35">
        <f>D24</f>
        <v>4646.068</v>
      </c>
      <c r="N8" s="21">
        <f>+M8/'[1]2010'!M8</f>
        <v>21.974289606114496</v>
      </c>
      <c r="O8" s="35">
        <f>E26+E28</f>
        <v>1936.875</v>
      </c>
      <c r="P8" s="21">
        <f>+O8/'[1]2009'!O8</f>
        <v>0.30643362285822767</v>
      </c>
    </row>
    <row r="9" spans="1:16" ht="13.5" customHeight="1">
      <c r="A9" s="26"/>
      <c r="B9" s="26" t="s">
        <v>75</v>
      </c>
      <c r="C9" s="3">
        <v>24868</v>
      </c>
      <c r="D9" s="35">
        <f>K9+O9+M9</f>
        <v>1239.351</v>
      </c>
      <c r="E9" s="21">
        <f>D9*100/C9</f>
        <v>4.983718031204761</v>
      </c>
      <c r="F9" s="21">
        <f>+D9/'[1]2010'!D9</f>
        <v>1.1368106769400113</v>
      </c>
      <c r="G9" s="33">
        <v>0</v>
      </c>
      <c r="H9" s="6">
        <v>0</v>
      </c>
      <c r="I9" s="6" t="s">
        <v>163</v>
      </c>
      <c r="J9" s="6"/>
      <c r="K9" s="35">
        <v>375</v>
      </c>
      <c r="L9" s="21">
        <f>+K9/'[1]2010'!K9</f>
        <v>1.307075636110143</v>
      </c>
      <c r="M9" s="42">
        <v>0</v>
      </c>
      <c r="N9" s="6" t="s">
        <v>163</v>
      </c>
      <c r="O9" s="35">
        <f>E26</f>
        <v>864.351</v>
      </c>
      <c r="P9" s="21">
        <f>+O9/'[1]2009'!O9</f>
        <v>1.1125640365555414</v>
      </c>
    </row>
    <row r="10" spans="1:16" ht="13.5">
      <c r="A10" s="85" t="s">
        <v>7</v>
      </c>
      <c r="B10" s="85"/>
      <c r="C10" s="3">
        <v>1001394</v>
      </c>
      <c r="D10" s="35">
        <f t="shared" si="0"/>
        <v>131122.319</v>
      </c>
      <c r="E10" s="21">
        <f t="shared" si="1"/>
        <v>13.093978893422568</v>
      </c>
      <c r="F10" s="21">
        <f>+D10/'[1]2010'!D10</f>
        <v>1.1800138084012022</v>
      </c>
      <c r="G10" s="33">
        <v>0</v>
      </c>
      <c r="H10" s="6">
        <f t="shared" si="2"/>
        <v>0</v>
      </c>
      <c r="I10" s="6" t="s">
        <v>163</v>
      </c>
      <c r="J10" s="6"/>
      <c r="K10" s="35">
        <v>62399</v>
      </c>
      <c r="L10" s="21">
        <f>+K10/'[1]2010'!K10</f>
        <v>1.1474728528213758</v>
      </c>
      <c r="M10" s="42">
        <f>M14-M13-M12-M11-M8</f>
        <v>68723.31899999999</v>
      </c>
      <c r="N10" s="21">
        <f>+M10/'[1]2010'!M10</f>
        <v>1.211201098685404</v>
      </c>
      <c r="O10" s="3"/>
      <c r="P10" s="21"/>
    </row>
    <row r="11" spans="1:16" ht="13.5">
      <c r="A11" s="85" t="s">
        <v>8</v>
      </c>
      <c r="B11" s="85"/>
      <c r="C11" s="3">
        <v>705849</v>
      </c>
      <c r="D11" s="35">
        <f t="shared" si="0"/>
        <v>201694.766</v>
      </c>
      <c r="E11" s="21">
        <f t="shared" si="1"/>
        <v>28.57477534146822</v>
      </c>
      <c r="F11" s="21">
        <f>+D11/'[1]2010'!D11</f>
        <v>1.0158519218744977</v>
      </c>
      <c r="G11" s="33">
        <v>395</v>
      </c>
      <c r="H11" s="6">
        <f t="shared" si="2"/>
        <v>0.19584048105640975</v>
      </c>
      <c r="I11" s="21">
        <f>+G11/'[1]2010'!G11</f>
        <v>0.23709483793517408</v>
      </c>
      <c r="J11" s="21"/>
      <c r="K11" s="35">
        <v>53037</v>
      </c>
      <c r="L11" s="21">
        <f>+K11/'[1]2010'!K11</f>
        <v>1.223285251013696</v>
      </c>
      <c r="M11" s="35">
        <v>148657.766</v>
      </c>
      <c r="N11" s="21">
        <f>+M11/'[1]2010'!M11</f>
        <v>0.9579006949929791</v>
      </c>
      <c r="O11" s="3"/>
      <c r="P11" s="21"/>
    </row>
    <row r="12" spans="1:16" ht="13.5">
      <c r="A12" s="85" t="s">
        <v>9</v>
      </c>
      <c r="B12" s="85"/>
      <c r="C12" s="3">
        <v>831540</v>
      </c>
      <c r="D12" s="35">
        <f>K12+M12+O12</f>
        <v>16026.484</v>
      </c>
      <c r="E12" s="21">
        <f t="shared" si="1"/>
        <v>1.9273256848738487</v>
      </c>
      <c r="F12" s="21">
        <f>+D12/'[1]2010'!D12</f>
        <v>1.2489610035277054</v>
      </c>
      <c r="G12" s="33">
        <f>D12-F21-F24</f>
        <v>13732.864000000001</v>
      </c>
      <c r="H12" s="6">
        <f t="shared" si="2"/>
        <v>85.68856400443167</v>
      </c>
      <c r="I12" s="21">
        <f>+G12/'[1]2010'!G12</f>
        <v>1.29530477786666</v>
      </c>
      <c r="J12" s="21"/>
      <c r="K12" s="35">
        <v>12850</v>
      </c>
      <c r="L12" s="21">
        <f>+K12/'[1]2010'!K12</f>
        <v>1.2972329063064698</v>
      </c>
      <c r="M12" s="35">
        <f>F24+H24</f>
        <v>3176.484</v>
      </c>
      <c r="N12" s="21">
        <f>+M12/'[1]2010'!M12</f>
        <v>1.0855495252640581</v>
      </c>
      <c r="O12" s="3">
        <f>E33</f>
        <v>0</v>
      </c>
      <c r="P12" s="6" t="s">
        <v>163</v>
      </c>
    </row>
    <row r="13" spans="1:16" ht="13.5">
      <c r="A13" s="85" t="s">
        <v>10</v>
      </c>
      <c r="B13" s="85"/>
      <c r="C13" s="3">
        <v>206254</v>
      </c>
      <c r="D13" s="35">
        <f t="shared" si="0"/>
        <v>12077.363</v>
      </c>
      <c r="E13" s="21">
        <f t="shared" si="1"/>
        <v>5.855577588798278</v>
      </c>
      <c r="F13" s="21">
        <f>+D13/'[1]2010'!D13</f>
        <v>1.641369782960275</v>
      </c>
      <c r="G13" s="33">
        <v>67.1</v>
      </c>
      <c r="H13" s="6">
        <f t="shared" si="2"/>
        <v>0.5555848573898126</v>
      </c>
      <c r="I13" s="21">
        <f>+G13/'[1]2010'!G13</f>
        <v>1.145051194539249</v>
      </c>
      <c r="J13" s="21"/>
      <c r="K13" s="35">
        <v>1815</v>
      </c>
      <c r="L13" s="21">
        <f>+K13/'[1]2010'!K13</f>
        <v>1.201111772880683</v>
      </c>
      <c r="M13" s="35">
        <f>L24</f>
        <v>10262.363</v>
      </c>
      <c r="N13" s="21">
        <f>+M13/'[1]2010'!M13</f>
        <v>1.7551501624764836</v>
      </c>
      <c r="O13" s="3"/>
      <c r="P13" s="6"/>
    </row>
    <row r="14" spans="1:16" ht="13.5">
      <c r="A14" s="86" t="s">
        <v>11</v>
      </c>
      <c r="B14" s="86"/>
      <c r="C14" s="4">
        <v>3952063</v>
      </c>
      <c r="D14" s="37">
        <f>SUM(D10:D13)+SUM(D7:D8)</f>
        <v>378380.875</v>
      </c>
      <c r="E14" s="22">
        <f t="shared" si="1"/>
        <v>9.574262227095064</v>
      </c>
      <c r="F14" s="22">
        <f>+D14/'[1]2010'!D14</f>
        <v>1.0976282107168147</v>
      </c>
      <c r="G14" s="34">
        <f>SUM(G10:G13)+SUM(G7:G8)</f>
        <v>26776.556000000004</v>
      </c>
      <c r="H14" s="7">
        <f t="shared" si="2"/>
        <v>7.076614535552307</v>
      </c>
      <c r="I14" s="21">
        <f>+G14/'[1]2010'!G14</f>
        <v>1.1500047779868163</v>
      </c>
      <c r="J14" s="22"/>
      <c r="K14" s="37">
        <v>140979</v>
      </c>
      <c r="L14" s="22">
        <f>+K14/'[1]2010'!K14</f>
        <v>1.1954261777973747</v>
      </c>
      <c r="M14" s="37">
        <v>235466</v>
      </c>
      <c r="N14" s="22">
        <f>+M14/'[1]2010'!M14</f>
        <v>1.0658640578948335</v>
      </c>
      <c r="O14" s="37">
        <f>SUM(O10:O13)+SUM(O7:O8)</f>
        <v>1936.875</v>
      </c>
      <c r="P14" s="22">
        <f>+O14/'[1]2009'!O14</f>
        <v>0.30643362285822767</v>
      </c>
    </row>
    <row r="15" spans="1:16" ht="13.5">
      <c r="A15" s="1" t="s">
        <v>12</v>
      </c>
      <c r="B15" s="1"/>
      <c r="C15" s="45">
        <f>SUM(C7:C13)-C9</f>
        <v>3952064</v>
      </c>
      <c r="D15" s="45">
        <f>SUM(D7:D13)-D9</f>
        <v>378380.87499999994</v>
      </c>
      <c r="E15" s="1"/>
      <c r="F15" s="1"/>
      <c r="G15" s="45">
        <f>SUM(G7:G13)-G9</f>
        <v>26776.556</v>
      </c>
      <c r="H15" s="1"/>
      <c r="I15" s="1"/>
      <c r="J15" s="1"/>
      <c r="K15" s="45">
        <f>SUM(K7:K13)-K9</f>
        <v>140978</v>
      </c>
      <c r="L15" s="47"/>
      <c r="M15" s="45">
        <f>SUM(M7:M13)-M9</f>
        <v>235466</v>
      </c>
      <c r="N15" s="1"/>
      <c r="O15" s="45">
        <f>SUM(O7:O13)-O9</f>
        <v>1936.875</v>
      </c>
      <c r="P15" s="1"/>
    </row>
    <row r="16" spans="1:14" ht="13.5" customHeight="1">
      <c r="A16" s="82" t="s">
        <v>169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</row>
    <row r="17" spans="1:14" ht="13.5" customHeight="1">
      <c r="A17" s="82" t="s">
        <v>14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</row>
    <row r="18" spans="1:14" ht="15.75" customHeight="1">
      <c r="A18" s="1"/>
      <c r="B18" s="1" t="s">
        <v>170</v>
      </c>
      <c r="C18" s="32" t="s">
        <v>140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19" spans="1:14" ht="13.5" customHeight="1">
      <c r="A19" s="82"/>
      <c r="B19" s="82"/>
      <c r="C19" s="81" t="s">
        <v>171</v>
      </c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</row>
    <row r="20" spans="1:16" ht="13.5" customHeight="1">
      <c r="A20" s="1"/>
      <c r="B20" s="1"/>
      <c r="C20" s="81" t="s">
        <v>141</v>
      </c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1:16" ht="13.5" customHeight="1">
      <c r="A21" s="1"/>
      <c r="B21" s="1"/>
      <c r="C21" s="39" t="s">
        <v>103</v>
      </c>
      <c r="D21" s="39">
        <v>2358.7</v>
      </c>
      <c r="E21" s="39" t="s">
        <v>172</v>
      </c>
      <c r="F21" s="39">
        <v>397.3</v>
      </c>
      <c r="G21" s="39" t="s">
        <v>122</v>
      </c>
      <c r="H21" s="39">
        <v>1655.3</v>
      </c>
      <c r="I21" s="39"/>
      <c r="J21" s="39"/>
      <c r="K21" s="39"/>
      <c r="L21" s="39"/>
      <c r="M21" s="39"/>
      <c r="N21" s="39"/>
      <c r="O21" s="39"/>
      <c r="P21" s="39"/>
    </row>
    <row r="22" spans="1:14" ht="13.5" customHeight="1">
      <c r="A22" s="1"/>
      <c r="B22" s="1" t="s">
        <v>173</v>
      </c>
      <c r="C22" s="32" t="s">
        <v>126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</row>
    <row r="23" spans="1:14" ht="13.5" customHeight="1">
      <c r="A23" s="1"/>
      <c r="B23" s="1"/>
      <c r="C23" s="88" t="s">
        <v>127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</row>
    <row r="24" spans="1:14" ht="13.5" customHeight="1">
      <c r="A24" s="1"/>
      <c r="B24" s="1"/>
      <c r="C24" s="1" t="s">
        <v>174</v>
      </c>
      <c r="D24" s="1">
        <v>4646.068</v>
      </c>
      <c r="E24" s="1" t="s">
        <v>172</v>
      </c>
      <c r="F24" s="1">
        <v>1896.32</v>
      </c>
      <c r="G24" s="39" t="s">
        <v>175</v>
      </c>
      <c r="H24" s="1">
        <v>1280.164</v>
      </c>
      <c r="I24" s="1"/>
      <c r="J24" s="1"/>
      <c r="K24" s="1" t="s">
        <v>176</v>
      </c>
      <c r="L24" s="1">
        <v>10262.363</v>
      </c>
      <c r="M24" s="1"/>
      <c r="N24" s="1"/>
    </row>
    <row r="25" ht="13.5">
      <c r="A25" t="s">
        <v>81</v>
      </c>
    </row>
    <row r="26" spans="2:7" ht="13.5">
      <c r="B26" t="s">
        <v>177</v>
      </c>
      <c r="C26" t="s">
        <v>63</v>
      </c>
      <c r="E26">
        <v>864.351</v>
      </c>
      <c r="F26" t="s">
        <v>70</v>
      </c>
      <c r="G26" t="s">
        <v>142</v>
      </c>
    </row>
    <row r="27" ht="13.5">
      <c r="C27" s="32" t="s">
        <v>143</v>
      </c>
    </row>
    <row r="28" spans="2:7" ht="13.5">
      <c r="B28" t="s">
        <v>164</v>
      </c>
      <c r="C28" t="s">
        <v>165</v>
      </c>
      <c r="E28">
        <v>1072.524</v>
      </c>
      <c r="F28" t="s">
        <v>70</v>
      </c>
      <c r="G28" t="s">
        <v>145</v>
      </c>
    </row>
    <row r="29" ht="13.5">
      <c r="C29" s="32" t="s">
        <v>144</v>
      </c>
    </row>
    <row r="30" spans="3:5" ht="13.5">
      <c r="C30" t="s">
        <v>146</v>
      </c>
      <c r="E30" t="s">
        <v>147</v>
      </c>
    </row>
    <row r="31" spans="2:13" ht="13.5">
      <c r="B31" s="48" t="s">
        <v>166</v>
      </c>
      <c r="C31" s="48" t="s">
        <v>167</v>
      </c>
      <c r="D31" s="48"/>
      <c r="E31" s="48">
        <v>4389</v>
      </c>
      <c r="F31" s="48" t="s">
        <v>70</v>
      </c>
      <c r="G31" s="48" t="s">
        <v>131</v>
      </c>
      <c r="H31" s="48"/>
      <c r="I31" s="48"/>
      <c r="J31" s="48"/>
      <c r="K31" s="48"/>
      <c r="L31" s="48"/>
      <c r="M31" s="48"/>
    </row>
    <row r="32" spans="2:13" ht="13.5">
      <c r="B32" s="48"/>
      <c r="C32" s="46" t="s">
        <v>168</v>
      </c>
      <c r="D32" s="48"/>
      <c r="E32" s="48"/>
      <c r="F32" s="48"/>
      <c r="G32" s="48"/>
      <c r="H32" s="48"/>
      <c r="I32" s="48"/>
      <c r="J32" s="48"/>
      <c r="K32" s="48"/>
      <c r="L32" s="48"/>
      <c r="M32" s="48"/>
    </row>
    <row r="33" spans="2:13" ht="13.5">
      <c r="B33" s="48"/>
      <c r="C33" s="48" t="s">
        <v>136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</row>
  </sheetData>
  <sheetProtection/>
  <mergeCells count="26">
    <mergeCell ref="C23:N23"/>
    <mergeCell ref="A17:N17"/>
    <mergeCell ref="A19:B19"/>
    <mergeCell ref="C19:N19"/>
    <mergeCell ref="C20:P20"/>
    <mergeCell ref="A12:B12"/>
    <mergeCell ref="A13:B13"/>
    <mergeCell ref="A14:B14"/>
    <mergeCell ref="A16:N16"/>
    <mergeCell ref="A7:B7"/>
    <mergeCell ref="A8:B8"/>
    <mergeCell ref="A10:B10"/>
    <mergeCell ref="A11:B11"/>
    <mergeCell ref="M4:N4"/>
    <mergeCell ref="O4:P4"/>
    <mergeCell ref="E5:E6"/>
    <mergeCell ref="F5:F6"/>
    <mergeCell ref="H5:H6"/>
    <mergeCell ref="I5:I6"/>
    <mergeCell ref="L5:L6"/>
    <mergeCell ref="N5:N6"/>
    <mergeCell ref="P5:P6"/>
    <mergeCell ref="A2:B5"/>
    <mergeCell ref="D3:E3"/>
    <mergeCell ref="G4:H4"/>
    <mergeCell ref="K4:L4"/>
  </mergeCells>
  <hyperlinks>
    <hyperlink ref="C32" r:id="rId1" display="http://www.mtcc.com.my/mttc_scheme_certs_holders%20-%20MC&amp;I(2002).asp#2002"/>
  </hyperlinks>
  <printOptions/>
  <pageMargins left="0.75" right="0.75" top="1" bottom="1" header="0.512" footer="0.512"/>
  <pageSetup fitToHeight="1" fitToWidth="1" horizontalDpi="300" verticalDpi="300" orientation="landscape" paperSize="9" scale="93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藤原　敬</dc:creator>
  <cp:keywords/>
  <dc:description/>
  <cp:lastModifiedBy>fujiwaratakashi</cp:lastModifiedBy>
  <cp:lastPrinted>2017-06-16T02:14:52Z</cp:lastPrinted>
  <dcterms:created xsi:type="dcterms:W3CDTF">2004-01-10T19:07:35Z</dcterms:created>
  <dcterms:modified xsi:type="dcterms:W3CDTF">2017-06-26T21:38:39Z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